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firstSheet="14" activeTab="23"/>
  </bookViews>
  <sheets>
    <sheet name="基本資料" sheetId="1" r:id="rId1"/>
    <sheet name="學年結算" sheetId="2" r:id="rId2"/>
    <sheet name="收支總帳" sheetId="3" r:id="rId3"/>
    <sheet name="支出傳票 (10列)" sheetId="4" r:id="rId4"/>
    <sheet name="收入傳票" sheetId="5" r:id="rId5"/>
    <sheet name="支出傳票 " sheetId="6" r:id="rId6"/>
    <sheet name="07分類帳" sheetId="7" r:id="rId7"/>
    <sheet name="07結算" sheetId="8" r:id="rId8"/>
    <sheet name="08分類帳" sheetId="9" r:id="rId9"/>
    <sheet name="08結算" sheetId="10" r:id="rId10"/>
    <sheet name="09分類帳" sheetId="11" r:id="rId11"/>
    <sheet name="09結算" sheetId="12" r:id="rId12"/>
    <sheet name="10分類帳" sheetId="13" r:id="rId13"/>
    <sheet name="10結算" sheetId="14" r:id="rId14"/>
    <sheet name="11分類帳" sheetId="15" r:id="rId15"/>
    <sheet name="11結算" sheetId="16" r:id="rId16"/>
    <sheet name="12分類帳" sheetId="17" r:id="rId17"/>
    <sheet name="12結算" sheetId="18" r:id="rId18"/>
    <sheet name="01分類帳" sheetId="19" r:id="rId19"/>
    <sheet name="01結算" sheetId="20" r:id="rId20"/>
    <sheet name="02分類帳" sheetId="21" r:id="rId21"/>
    <sheet name="02結算" sheetId="22" r:id="rId22"/>
    <sheet name="03分類帳" sheetId="23" r:id="rId23"/>
    <sheet name="03結算" sheetId="24" r:id="rId24"/>
    <sheet name="04分類帳" sheetId="25" r:id="rId25"/>
    <sheet name="04結算" sheetId="26" r:id="rId26"/>
    <sheet name="05分類帳" sheetId="27" r:id="rId27"/>
    <sheet name="05結算" sheetId="28" r:id="rId28"/>
    <sheet name="06分類帳" sheetId="29" r:id="rId29"/>
    <sheet name="06結算" sheetId="30" r:id="rId30"/>
  </sheets>
  <definedNames>
    <definedName name="_xlnm.Print_Area" localSheetId="5">'支出傳票 '!$A$1:$AB$26</definedName>
    <definedName name="_xlnm.Print_Area" localSheetId="3">'支出傳票 (10列)'!$A$1:$AB$26</definedName>
    <definedName name="_xlnm.Print_Titles" localSheetId="18">'01分類帳'!$1:$3</definedName>
    <definedName name="_xlnm.Print_Titles" localSheetId="20">'02分類帳'!$1:$3</definedName>
    <definedName name="_xlnm.Print_Titles" localSheetId="22">'03分類帳'!$1:$3</definedName>
    <definedName name="_xlnm.Print_Titles" localSheetId="24">'04分類帳'!$1:$3</definedName>
    <definedName name="_xlnm.Print_Titles" localSheetId="26">'05分類帳'!$1:$3</definedName>
    <definedName name="_xlnm.Print_Titles" localSheetId="28">'06分類帳'!$1:$3</definedName>
    <definedName name="_xlnm.Print_Titles" localSheetId="6">'07分類帳'!$1:$3</definedName>
    <definedName name="_xlnm.Print_Titles" localSheetId="8">'08分類帳'!$1:$3</definedName>
    <definedName name="_xlnm.Print_Titles" localSheetId="10">'09分類帳'!$1:$3</definedName>
    <definedName name="_xlnm.Print_Titles" localSheetId="12">'10分類帳'!$1:$3</definedName>
    <definedName name="_xlnm.Print_Titles" localSheetId="14">'11分類帳'!$1:$3</definedName>
    <definedName name="_xlnm.Print_Titles" localSheetId="16">'12分類帳'!$1:$3</definedName>
    <definedName name="_xlnm.Print_Titles" localSheetId="2">'收支總帳'!$1:$2</definedName>
  </definedNames>
  <calcPr fullCalcOnLoad="1"/>
</workbook>
</file>

<file path=xl/sharedStrings.xml><?xml version="1.0" encoding="utf-8"?>
<sst xmlns="http://schemas.openxmlformats.org/spreadsheetml/2006/main" count="1949" uniqueCount="701">
  <si>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</si>
  <si>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</si>
  <si>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</si>
  <si>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</si>
  <si>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</si>
  <si>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</si>
  <si>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</si>
  <si>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</si>
  <si>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</si>
  <si>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</si>
  <si>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</si>
  <si>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</si>
  <si>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</si>
  <si>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</si>
  <si>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</si>
  <si>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</si>
  <si>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</si>
  <si>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</si>
  <si>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</si>
  <si>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</si>
  <si>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</si>
  <si>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</si>
  <si>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</si>
  <si>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</si>
  <si>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</si>
  <si>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</si>
  <si>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</si>
  <si>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本月合計</t>
  </si>
  <si>
    <t>截至本月份累計數</t>
  </si>
  <si>
    <t>本月合計</t>
  </si>
  <si>
    <t xml:space="preserve"> </t>
  </si>
  <si>
    <t>副食</t>
  </si>
  <si>
    <t>午餐費</t>
  </si>
  <si>
    <t>其他收入</t>
  </si>
  <si>
    <t>以下空白</t>
  </si>
  <si>
    <t xml:space="preserve"> 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</si>
  <si>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</si>
  <si>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</si>
  <si>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</si>
  <si>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</si>
  <si>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</si>
  <si>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</si>
  <si>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</si>
  <si>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</si>
  <si>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</si>
  <si>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</si>
  <si>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</si>
  <si>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</si>
  <si>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</si>
  <si>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</si>
  <si>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</si>
  <si>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</si>
  <si>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</si>
  <si>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</si>
  <si>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</si>
  <si>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</si>
  <si>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</si>
  <si>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</si>
  <si>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</si>
  <si>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</si>
  <si>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</si>
  <si>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</si>
  <si>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</si>
  <si>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</si>
  <si>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</si>
  <si>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</si>
  <si>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</si>
  <si>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</si>
  <si>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</si>
  <si>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</si>
  <si>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</si>
  <si>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</si>
  <si>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</si>
  <si>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</si>
  <si>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</si>
  <si>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</si>
  <si>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</si>
  <si>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</si>
  <si>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</si>
  <si>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</si>
  <si>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</si>
  <si>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</si>
  <si>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</si>
  <si>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</si>
  <si>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</si>
  <si>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</si>
  <si>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</si>
  <si>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</si>
  <si>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</si>
  <si>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</si>
  <si>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</si>
  <si>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</si>
  <si>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</si>
  <si>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</si>
  <si>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</si>
  <si>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</si>
  <si>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</si>
  <si>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</si>
  <si>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</si>
  <si>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</si>
  <si>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</si>
  <si>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</si>
  <si>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</si>
  <si>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</si>
  <si>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</si>
  <si>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</si>
  <si>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</si>
  <si>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</si>
  <si>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</si>
  <si>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</si>
  <si>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</si>
  <si>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</si>
  <si>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</si>
  <si>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</si>
  <si>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</si>
  <si>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</si>
  <si>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</si>
  <si>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</si>
  <si>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</si>
  <si>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</si>
  <si>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</si>
  <si>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</si>
  <si>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</si>
  <si>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</si>
  <si>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</si>
  <si>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</si>
  <si>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</si>
  <si>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</si>
  <si>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</si>
  <si>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</si>
  <si>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</si>
  <si>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</si>
  <si>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</si>
  <si>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</si>
  <si>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</si>
  <si>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</si>
  <si>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</si>
  <si>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</si>
  <si>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</si>
  <si>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</si>
  <si>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</si>
  <si>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</si>
  <si>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</si>
  <si>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</si>
  <si>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</si>
  <si>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</si>
  <si>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</si>
  <si>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</si>
  <si>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</si>
  <si>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</si>
  <si>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</si>
  <si>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</si>
  <si>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百分比</t>
  </si>
  <si>
    <t>合  計</t>
  </si>
  <si>
    <t>燃料費
(水電)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</si>
  <si>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</si>
  <si>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</si>
  <si>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</si>
  <si>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</si>
  <si>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</si>
  <si>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</si>
  <si>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</si>
  <si>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中低低收入戶學生
補助費</t>
  </si>
  <si>
    <t>7月</t>
  </si>
  <si>
    <t>8月</t>
  </si>
  <si>
    <t>中低低收入戶學生補助費</t>
  </si>
  <si>
    <t>烹調人員工作
補貼費</t>
  </si>
  <si>
    <t>烹調人員工作補貼費</t>
  </si>
  <si>
    <t>99學年度總計</t>
  </si>
  <si>
    <t>100年</t>
  </si>
  <si>
    <t xml:space="preserve">一、本月每人收午餐費  元
二、應收午餐費
      學  生  人
      教職員   人
      工  友   人
      合  計     人 共     元
三、免收減收午餐費
       （1）全免及減收學生午餐費
             計    人         元
       （2）全免工友午餐費
             計  0 人 0  元
         共計   0  人  0  元
</t>
  </si>
  <si>
    <t xml:space="preserve">一、本月每人收午餐費     元
二、應收午餐費
      學  生   人
      教職員   人
      工  友   人
      合  計   人 共     元
三、免收減收午餐費
       （1）全免及減收學生午餐費
             計   人       元
       （2）全免工友午餐費
             計  0 人 0  元
         共計   0  人  0  元
</t>
  </si>
  <si>
    <t xml:space="preserve">一、本月每人收午餐費        元
二、應收午餐費
      學  生    人
      教職員     人
      工  友    人
      合  計   人 共          元
三、免收減收午餐費
       （1）全免及減收學生午餐費
             計       人          元
       （2）全免工友午餐費
             計  0 人 0  元
         共計   0  人  0  元
</t>
  </si>
  <si>
    <t xml:space="preserve">一、本月每人收午餐費         元
二、應收午餐費
      學  生      人
      教職員       人
      工  友      人
      合  計     人 共         元
三、免收減收午餐費
       （1）全免及減收學生午餐費
             計      人        元
       （2）全免工友午餐費
             計  0 人 0  元
         共計   0  人  0  元
</t>
  </si>
  <si>
    <t xml:space="preserve">一、本月每人收午餐費         元
二、應收午餐費
      學  生      人
      教職員     人
      工  友    人
      合  計     人 共        元
三、免收減收午餐費
       （1）全免及減收學生午餐費
             計       人         元
       （2）全免工友午餐費
             計  0 人 0  元
         共計   0  人  0  元
</t>
  </si>
  <si>
    <t xml:space="preserve">一、本月每人收午餐費         元
二、應收午餐費
      學  生      人
      教職員      人
      工  友     人
      合  計     人 共        元
三、免收減收午餐費
       （1）全免及減收學生午餐費
             計       人         元
       （2）全免工友午餐費
             計  0 人 0  元
         共計   0  人  0  元
</t>
  </si>
  <si>
    <t xml:space="preserve">一、本月每人收午餐費         元
二、應收午餐費
      學  生      人
      教職員       人
      工  友     人
      合  計     人 共        元
三、免收減收午餐費
       （1）全免及減收學生午餐費
             計        人         元
       （2）全免工友午餐費
             計  0 人 0  元
         共計   0  人  0  元
</t>
  </si>
  <si>
    <t>100年</t>
  </si>
  <si>
    <t>憑單</t>
  </si>
  <si>
    <t>摘要</t>
  </si>
  <si>
    <t>收入</t>
  </si>
  <si>
    <t>餘額</t>
  </si>
  <si>
    <t>月</t>
  </si>
  <si>
    <t>日</t>
  </si>
  <si>
    <t>字</t>
  </si>
  <si>
    <t>號</t>
  </si>
  <si>
    <t>金額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</si>
  <si>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</si>
  <si>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</si>
  <si>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</si>
  <si>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</si>
  <si>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</si>
  <si>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</si>
  <si>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</si>
  <si>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</si>
  <si>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合計</t>
  </si>
  <si>
    <t>收入分類</t>
  </si>
  <si>
    <t>午餐費</t>
  </si>
  <si>
    <t>補繳以前月份
午餐費</t>
  </si>
  <si>
    <t>合  計</t>
  </si>
  <si>
    <t>.</t>
  </si>
  <si>
    <t>上月餘額結轉</t>
  </si>
  <si>
    <t>截至本月份累計數</t>
  </si>
  <si>
    <t>學校午餐費收支結算表</t>
  </si>
  <si>
    <t>製表</t>
  </si>
  <si>
    <t>校長</t>
  </si>
  <si>
    <t xml:space="preserve">執行秘書   </t>
  </si>
  <si>
    <t>出納 　　　　　　　　　　會計</t>
  </si>
  <si>
    <t>學校午餐費明細分類帳</t>
  </si>
  <si>
    <t xml:space="preserve">一、本月每人收午餐費       元
二、應收午餐費
      學  生     人
      教職員      人
      工  友     人
      合  計      人 共          元
三、免收減收午餐費
       （1）全免及減收學生午餐費
            計      人              元
       （2）全免工友午餐費
             計  0 人 0  元
         共計   0  人  0  元
</t>
  </si>
  <si>
    <t>學校午餐費現金收支總帳</t>
  </si>
  <si>
    <t>上學年結餘額</t>
  </si>
  <si>
    <t>7月午餐費</t>
  </si>
  <si>
    <t>主食</t>
  </si>
  <si>
    <t>副食</t>
  </si>
  <si>
    <t>食油</t>
  </si>
  <si>
    <t>調味品</t>
  </si>
  <si>
    <t>人事費</t>
  </si>
  <si>
    <t>燃料費（水電）</t>
  </si>
  <si>
    <t>維護設備費</t>
  </si>
  <si>
    <t>雜支</t>
  </si>
  <si>
    <t>本月合計</t>
  </si>
  <si>
    <t>截至7月底累計數</t>
  </si>
  <si>
    <t>8月午餐費</t>
  </si>
  <si>
    <t>截至8月底累計數</t>
  </si>
  <si>
    <t>9月午餐費</t>
  </si>
  <si>
    <t>截至9月底累計數</t>
  </si>
  <si>
    <t>10月午餐費</t>
  </si>
  <si>
    <t>截至10月底累計數</t>
  </si>
  <si>
    <t>11月午餐費</t>
  </si>
  <si>
    <t>截至11月底累計數</t>
  </si>
  <si>
    <t>12月午餐費</t>
  </si>
  <si>
    <t>截至12月底累計數</t>
  </si>
  <si>
    <t>98年1月午餐費</t>
  </si>
  <si>
    <t>截至1月底累計數</t>
  </si>
  <si>
    <t>98年2月午餐費</t>
  </si>
  <si>
    <t>截至2月底累計數</t>
  </si>
  <si>
    <t>98年3月午餐費</t>
  </si>
  <si>
    <t>截至3月底累計數</t>
  </si>
  <si>
    <t>98年4月午餐費</t>
  </si>
  <si>
    <t>截至4月底累計數</t>
  </si>
  <si>
    <t>98年5月午餐費</t>
  </si>
  <si>
    <t>截至5月底累計數</t>
  </si>
  <si>
    <t>98年6月午餐費</t>
  </si>
  <si>
    <t>截至6月底累計數</t>
  </si>
  <si>
    <t>本月合計</t>
  </si>
  <si>
    <t>截至本月份累計數</t>
  </si>
  <si>
    <t>本月合計</t>
  </si>
  <si>
    <t>截至本月份累計數</t>
  </si>
  <si>
    <t>本月合計</t>
  </si>
  <si>
    <t>截至本月份累計數</t>
  </si>
  <si>
    <t>製票：中華民國</t>
  </si>
  <si>
    <t>摘　　　　　　　　要</t>
  </si>
  <si>
    <t>原始憑證</t>
  </si>
  <si>
    <t>金　　　　額</t>
  </si>
  <si>
    <t>記訖簽章</t>
  </si>
  <si>
    <t>種類</t>
  </si>
  <si>
    <t>號數</t>
  </si>
  <si>
    <t>總分    類帳</t>
  </si>
  <si>
    <t>應付代收款</t>
  </si>
  <si>
    <t>日計表</t>
  </si>
  <si>
    <t>明細分類帳</t>
  </si>
  <si>
    <t>學校午餐經費</t>
  </si>
  <si>
    <t>補助帳</t>
  </si>
  <si>
    <t>銀行存款-保管款專戶</t>
  </si>
  <si>
    <t>NT$</t>
  </si>
  <si>
    <t>□</t>
  </si>
  <si>
    <t>製票</t>
  </si>
  <si>
    <t>覆核</t>
  </si>
  <si>
    <t>主辦出納人員</t>
  </si>
  <si>
    <t>主辦會計人員</t>
  </si>
  <si>
    <t>機關長官</t>
  </si>
  <si>
    <t>(午餐)收　  入 　 傳 　  票</t>
  </si>
  <si>
    <t>收字第</t>
  </si>
  <si>
    <t>收款：中華民國</t>
  </si>
  <si>
    <t>貸  方  科  目  及  符  號</t>
  </si>
  <si>
    <t>總分類帳借方　　科目及符號</t>
  </si>
  <si>
    <t>本傳票應收數</t>
  </si>
  <si>
    <t>沖  付</t>
  </si>
  <si>
    <t>實      收</t>
  </si>
  <si>
    <t>現金收入</t>
  </si>
  <si>
    <t>公庫存款   　　 收　　入</t>
  </si>
  <si>
    <t>單　　據</t>
  </si>
  <si>
    <t xml:space="preserve"> </t>
  </si>
  <si>
    <t>上學年度結轉</t>
  </si>
  <si>
    <t>支</t>
  </si>
  <si>
    <t>收</t>
  </si>
  <si>
    <t>(午餐)支　  出 　 傳    票</t>
  </si>
  <si>
    <t>支字第</t>
  </si>
  <si>
    <t>付款：中華民國</t>
  </si>
  <si>
    <t>借  方  科  目  及  符  號</t>
  </si>
  <si>
    <t>單據</t>
  </si>
  <si>
    <t>1張</t>
  </si>
  <si>
    <t>簽付</t>
  </si>
  <si>
    <t>月  　 日支票</t>
  </si>
  <si>
    <t>受款人</t>
  </si>
  <si>
    <t>特　別　記　載　事　項</t>
  </si>
  <si>
    <t>號碼：</t>
  </si>
  <si>
    <t>□</t>
  </si>
  <si>
    <t>支票請劃劃線</t>
  </si>
  <si>
    <t>本傳票應付數</t>
  </si>
  <si>
    <t>沖  收</t>
  </si>
  <si>
    <t>實      付</t>
  </si>
  <si>
    <t>現金支付</t>
  </si>
  <si>
    <t>支票請載明禁止轉讓</t>
  </si>
  <si>
    <t>領　取　支　票　方　式</t>
  </si>
  <si>
    <t>公庫存款　　　　支　　出</t>
  </si>
  <si>
    <t>存入受款人金融機構存款帳戶</t>
  </si>
  <si>
    <t>自　　領</t>
  </si>
  <si>
    <t>郵　　局</t>
  </si>
  <si>
    <t>領回轉發</t>
  </si>
  <si>
    <t>陳惠玲</t>
  </si>
  <si>
    <t>劉自鑫</t>
  </si>
  <si>
    <t>交中埔鄉農會代為轉帳</t>
  </si>
  <si>
    <t>100學年第2學期假日午餐費收入</t>
  </si>
  <si>
    <t>交中埔鄉農會代繳</t>
  </si>
  <si>
    <t>收</t>
  </si>
  <si>
    <t>支</t>
  </si>
  <si>
    <t>交中埔鄉農會代為電匯</t>
  </si>
  <si>
    <t>支　　出　　用　　途　　科　　目</t>
  </si>
  <si>
    <t>總分類帳貸方
科目及符號</t>
  </si>
  <si>
    <t>製表：                       出納：                       主計：                       執行秘書：                             校長：</t>
  </si>
  <si>
    <t xml:space="preserve">一、本月每人收午餐費       元
二、應收午餐費
      學  生     人
      教職員   人
      工  友     人
      合  計     人 共        元
三、免收減收午餐費
       （1）全免及減收學生午餐費
             計      人      元
       （2）全免工友午餐費
             計  0 人 0  元
         共計   0  人  0  元
</t>
  </si>
  <si>
    <t>嘉義縣立義竹國民中學</t>
  </si>
  <si>
    <t>交義竹鄉農會代為電匯</t>
  </si>
  <si>
    <t>交義竹鄉農會代為電匯</t>
  </si>
  <si>
    <t>交藝竹鄉農會代繳</t>
  </si>
  <si>
    <t>交義竹鄉農會代為存入帳戶</t>
  </si>
  <si>
    <t>嘉義縣立義竹國民中學 101學年度</t>
  </si>
  <si>
    <t>7月份薪資</t>
  </si>
  <si>
    <t>7月份工讀費</t>
  </si>
  <si>
    <t>匯入受款人金融機構存款帳戶</t>
  </si>
  <si>
    <t>主辦會計</t>
  </si>
  <si>
    <t>校長</t>
  </si>
  <si>
    <t>　　　　　　　　1　　　張</t>
  </si>
  <si>
    <t>轉帳不得提款</t>
  </si>
  <si>
    <t>回收油收入</t>
  </si>
  <si>
    <t>世文墊付機油</t>
  </si>
  <si>
    <t>世文墊付運費</t>
  </si>
  <si>
    <t>付米食款</t>
  </si>
  <si>
    <t>世文墊付12月電話費</t>
  </si>
  <si>
    <t>世文墊付素食加菜</t>
  </si>
  <si>
    <t>世文墊付水費</t>
  </si>
  <si>
    <t>世文墊付電話費</t>
  </si>
  <si>
    <t>世文墊付1月份素食加菜</t>
  </si>
  <si>
    <t>世文墊付油麵</t>
  </si>
  <si>
    <t>世文墊付2月份電費</t>
  </si>
  <si>
    <t>世文墊付2月份電話費</t>
  </si>
  <si>
    <t>世文墊付3月份水費</t>
  </si>
  <si>
    <t>世文墊付3月份電話費</t>
  </si>
  <si>
    <t>付3/4-11午餐餐費-瀧騰號</t>
  </si>
  <si>
    <t>付3/15乳酸菌</t>
  </si>
  <si>
    <t>付收款手續費</t>
  </si>
  <si>
    <t>101學年第2學期323*2950</t>
  </si>
  <si>
    <t>付3月份薪資</t>
  </si>
  <si>
    <t>付3月份工讀費</t>
  </si>
  <si>
    <t>世文墊付3/27糯米</t>
  </si>
  <si>
    <t>世文墊付3/26雞堡</t>
  </si>
  <si>
    <t>世文墊付2-3月素食加菜</t>
  </si>
  <si>
    <t>收午餐費</t>
  </si>
  <si>
    <t>日</t>
  </si>
  <si>
    <t>收回收油</t>
  </si>
  <si>
    <t>收午餐費2950*40+2010*1</t>
  </si>
  <si>
    <t>付3月份加菜-香腸-榮隆興</t>
  </si>
  <si>
    <t>付3月份瓦斯-瑞鴻</t>
  </si>
  <si>
    <t>付3/18-29午餐食 材-兆崗</t>
  </si>
  <si>
    <t>付3/30周六午餐食 材-兆崗</t>
  </si>
  <si>
    <t>付3/18-29食材-自習-兆崗</t>
  </si>
  <si>
    <t>付3/29銀絲卷等-達成</t>
  </si>
  <si>
    <t>3/26.29優酪乳-統澧</t>
  </si>
  <si>
    <t>付3月蛋糕及麵食麵食 中心</t>
  </si>
  <si>
    <t>付4/1129午餐食 材-兆崗</t>
  </si>
  <si>
    <t>付更換爐新優沛</t>
  </si>
  <si>
    <t>付4/11醬油等7項</t>
  </si>
  <si>
    <t>付4/13周六午餐瀧騰號</t>
  </si>
  <si>
    <t>付4/1-12食材-自習瀧騰號</t>
  </si>
  <si>
    <t>世文墊付4/10拉麵</t>
  </si>
  <si>
    <t>世文墊付4/8煎匙等</t>
  </si>
  <si>
    <t>世文墊付3月份電話</t>
  </si>
  <si>
    <t>餐車維修-環國</t>
  </si>
  <si>
    <t>付翁林幼因公受傷慰問金</t>
  </si>
  <si>
    <t>付翁林幼因公受傷慰問金-校長墊付</t>
  </si>
  <si>
    <t>世文墊付4月份電費</t>
  </si>
  <si>
    <t>世文墊付4月份水費</t>
  </si>
  <si>
    <t>世文墊付公務機車保險</t>
  </si>
  <si>
    <t>絞肉等加菜-榮隆興</t>
  </si>
  <si>
    <t>付4/12軟骨-西聯</t>
  </si>
  <si>
    <t>付4/2腿骨 -   建</t>
  </si>
  <si>
    <t>付4/18-優酪乳-統禮</t>
  </si>
  <si>
    <t>5月份米款</t>
  </si>
  <si>
    <t>世文墊付4/24油麵</t>
  </si>
  <si>
    <t>世文墊付退4/17.19校外教學</t>
  </si>
  <si>
    <t>世文墊付素食加菜</t>
  </si>
  <si>
    <t>付4月份工讀費</t>
  </si>
  <si>
    <t>付4/25油及調味料-允統</t>
  </si>
  <si>
    <t>付4/15-27午餐食材-兆崗</t>
  </si>
  <si>
    <t>付4/27午餐食材-週六-兆崗</t>
  </si>
  <si>
    <t>付4/15-26-自習課-食材-兆崗</t>
  </si>
  <si>
    <t>付4/117-麵線--兆崗</t>
  </si>
  <si>
    <t>付4/18-26小蛋糕等-麵食 中心</t>
  </si>
  <si>
    <t>4/25水電維修-宏榮</t>
  </si>
  <si>
    <t>4/15.22饅頭-建成</t>
  </si>
  <si>
    <t>世文墊付5/1拉麵</t>
  </si>
  <si>
    <t>4月份薪資</t>
  </si>
  <si>
    <t>5/2優酪乳-統澧</t>
  </si>
  <si>
    <t>4/29壽司</t>
  </si>
  <si>
    <t>世文墊付5/8油麵</t>
  </si>
  <si>
    <t>4月份瓦斯748*40.5</t>
  </si>
  <si>
    <t>4/26-5/3肉粽等-榮興</t>
  </si>
  <si>
    <t>5/6壽司-米田</t>
  </si>
  <si>
    <t>5/1-2銀絲卷等</t>
  </si>
  <si>
    <t>收午餐費秋圓420+詠萱1430+登旋180+詠彰180</t>
  </si>
  <si>
    <t xml:space="preserve">一、本月每人收午餐費  670    元
二、應收午餐費
      學  生    人
      教職員    人
      工  友  人
      合  計     人 共        元
三、免收減收午餐費
       （1）全免及減收學生午餐費
             計      人           元
       （2）全免工友午餐費
             計  0 人 0  元
         共計   0  人  0  元
</t>
  </si>
  <si>
    <t xml:space="preserve">一、本月每人收午餐費 670   元
二、應收午餐費
      學  生 298   人
      教職員 43  人
      工  友  0   人
      合  計   544  人 共       元
三、免收減收午餐費
       （1）全免及減收學生午餐費
             計  203人         元
       （2）全免工友午餐費
             計  2 人     元
         共計  546   人    元
</t>
  </si>
  <si>
    <t xml:space="preserve">四、本月未繳午餐費
          計  0  人       元
        （附繳納午餐費情形統計表）
五、以前未繳午餐費
         計 0      人        元
</t>
  </si>
  <si>
    <t>4/29-5/10-自習課食材-龍騰號</t>
  </si>
  <si>
    <t>5/11-週六食材-龍騰號</t>
  </si>
  <si>
    <t>4/29-5/11-食材-龍騰號</t>
  </si>
  <si>
    <t>世文墊付4月份電話費</t>
  </si>
  <si>
    <t>退轉學生午餐</t>
  </si>
  <si>
    <t>世文墊付5/8體適能比賽餐費-退</t>
  </si>
  <si>
    <t>收週六午餐費150*75</t>
  </si>
  <si>
    <t>3-4月弈學</t>
  </si>
  <si>
    <t>收週六午餐費180*75</t>
  </si>
  <si>
    <t>世文墊付5月份水費</t>
  </si>
  <si>
    <t>世文墊付5/15雞堡-加菜</t>
  </si>
  <si>
    <t>6月份米食</t>
  </si>
  <si>
    <t>5/3軟骨-西聯</t>
  </si>
  <si>
    <t>5/16燕麥乃-統禮</t>
  </si>
  <si>
    <t>5/7.18銀絲卷等</t>
  </si>
  <si>
    <t>收午餐補助款</t>
  </si>
  <si>
    <t>退3年級畢業生午餐費</t>
  </si>
  <si>
    <t>5月份工讀費</t>
  </si>
  <si>
    <t>5/10-22麵條及麵包</t>
  </si>
  <si>
    <t>5/23-25午餐食材</t>
  </si>
  <si>
    <t>5/25周六午餐食材</t>
  </si>
  <si>
    <t>5/13-24自習課食材</t>
  </si>
  <si>
    <t>世文墊付5月素食-加菜</t>
  </si>
  <si>
    <t>世文墊付6月份水費</t>
  </si>
  <si>
    <t>世文墊付購置內鍋10個</t>
  </si>
  <si>
    <t>付5月份薪資</t>
  </si>
  <si>
    <t>6/6日肉粽</t>
  </si>
  <si>
    <t>5月瓦斯</t>
  </si>
  <si>
    <t>付允統調味料及沙拉油等</t>
  </si>
  <si>
    <t>付建成包仔款-5/29+6/4</t>
  </si>
  <si>
    <t>付金龍午餐廚房屋頂清除費用</t>
  </si>
  <si>
    <t>付麵食供應中心麵包及麵條</t>
  </si>
  <si>
    <t>收瑩真秋圓5-6月餐費</t>
  </si>
  <si>
    <t>自習課餐費72*70*30</t>
  </si>
  <si>
    <t>收慧娥</t>
  </si>
  <si>
    <t>102上半年利息收入</t>
  </si>
  <si>
    <t>世文墊付內鍋等5項</t>
  </si>
  <si>
    <t>世文墊付5月份電話費</t>
  </si>
  <si>
    <t>世文墊付6月份運費</t>
  </si>
  <si>
    <t>付6月份工讀費</t>
  </si>
  <si>
    <t>6月瓦斯</t>
  </si>
  <si>
    <t>付允統調味料等</t>
  </si>
  <si>
    <t>付米田食品壽司</t>
  </si>
  <si>
    <t>付金龍午餐廚房屋頂自來水管整修</t>
  </si>
  <si>
    <t>付馬達維修</t>
  </si>
  <si>
    <t>6/7軟骨-西聯</t>
  </si>
  <si>
    <t>5/27-6/7午餐菜金-瀧騰號</t>
  </si>
  <si>
    <t>清洗水塔-上新</t>
  </si>
  <si>
    <t>5/27-6/6自習課菜金-瀧騰</t>
  </si>
  <si>
    <t>世文墊付6月電費</t>
  </si>
  <si>
    <t>世文墊付6月份加菜</t>
  </si>
  <si>
    <t>6月份薪資及翁林幼加班費</t>
  </si>
  <si>
    <t>2-6月份加班費及2代健保等</t>
  </si>
  <si>
    <t>6/24-6/28午餐菜金-瀧騰號</t>
  </si>
  <si>
    <t>6/10-6/22午餐食材-兆崗</t>
  </si>
  <si>
    <t>6/26麵包及麵條</t>
  </si>
  <si>
    <t xml:space="preserve">   </t>
  </si>
  <si>
    <t>沙拉油等-台糖</t>
  </si>
  <si>
    <t>壽司-結業日-米田</t>
  </si>
  <si>
    <t>鮮奶等-統禮</t>
  </si>
  <si>
    <t>廚房水電線路維修</t>
  </si>
  <si>
    <t>收蔡俊澈</t>
  </si>
  <si>
    <r>
      <t>一、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501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542  </t>
    </r>
    <r>
      <rPr>
        <sz val="12"/>
        <rFont val="標楷體"/>
        <family val="4"/>
      </rPr>
      <t>）人。
二、其他收入包括下列各項：回收油收入</t>
    </r>
    <r>
      <rPr>
        <sz val="12"/>
        <rFont val="Times New Roman"/>
        <family val="1"/>
      </rPr>
      <t>2,900</t>
    </r>
    <r>
      <rPr>
        <sz val="12"/>
        <rFont val="標楷體"/>
        <family val="4"/>
      </rPr>
      <t>元，利息收入</t>
    </r>
    <r>
      <rPr>
        <sz val="12"/>
        <rFont val="Times New Roman"/>
        <family val="1"/>
      </rPr>
      <t>668</t>
    </r>
    <r>
      <rPr>
        <sz val="12"/>
        <rFont val="標楷體"/>
        <family val="4"/>
      </rPr>
      <t xml:space="preserve">元。
</t>
    </r>
  </si>
  <si>
    <t xml:space="preserve">  </t>
  </si>
  <si>
    <t>102學年度(102年7月至103年6月)</t>
  </si>
  <si>
    <t>102年7月份</t>
  </si>
  <si>
    <t>102年8月份</t>
  </si>
  <si>
    <t>102年9月份</t>
  </si>
  <si>
    <t>102年10月份</t>
  </si>
  <si>
    <t>102年11月份</t>
  </si>
  <si>
    <t>102年12月份</t>
  </si>
  <si>
    <t>103年1月份</t>
  </si>
  <si>
    <t>103年2月份</t>
  </si>
  <si>
    <t>103年3月份</t>
  </si>
  <si>
    <t>103年4月份</t>
  </si>
  <si>
    <t>103年5月份</t>
  </si>
  <si>
    <t>103年6月份</t>
  </si>
  <si>
    <t>收秋圓240奕學880品璇670</t>
  </si>
  <si>
    <t>7/22-統禮-多多</t>
  </si>
  <si>
    <t>7/1-26龍騰號-午餐食材</t>
  </si>
  <si>
    <t>7/18-23銀絲卷-達成</t>
  </si>
  <si>
    <t>世文墊付7月電話費</t>
  </si>
  <si>
    <t>世文墊付7月水費</t>
  </si>
  <si>
    <t>世文墊付7/11油麵款</t>
  </si>
  <si>
    <t>世文墊付7/24小烏龍</t>
  </si>
  <si>
    <t>世文墊付豆漿款</t>
  </si>
  <si>
    <t>世文墊付7月份加菜</t>
  </si>
  <si>
    <t>收暑期</t>
  </si>
  <si>
    <t>收烔慶</t>
  </si>
  <si>
    <t>101第2學期</t>
  </si>
  <si>
    <t xml:space="preserve">     </t>
  </si>
  <si>
    <t>收</t>
  </si>
  <si>
    <t>收暑假秋圓怡秀</t>
  </si>
  <si>
    <t>收暑期570*365</t>
  </si>
  <si>
    <t>世文墊付8月電話費</t>
  </si>
  <si>
    <t>世文墊付公務車汽燃費</t>
  </si>
  <si>
    <t>世文墊付水電維修</t>
  </si>
  <si>
    <t>付調味料-允統</t>
  </si>
  <si>
    <t>付豆漿款-正莊</t>
  </si>
  <si>
    <t>付鍋爐及吊扇清洗</t>
  </si>
  <si>
    <t>付9月份米食款</t>
  </si>
  <si>
    <t>付肉片款-榮隆興</t>
  </si>
  <si>
    <t>世文墊付8月水費</t>
  </si>
  <si>
    <t>付廚房清洗2代健保-政府</t>
  </si>
  <si>
    <t>付8月員工薪資</t>
  </si>
  <si>
    <t>世文墊付9月電話費</t>
  </si>
  <si>
    <t>世文墊付9月電費</t>
  </si>
  <si>
    <t>世文墊付9月運費</t>
  </si>
  <si>
    <t>世文墊付廚工健檢</t>
  </si>
  <si>
    <t>付8月份瓦斯款753*41.5</t>
  </si>
  <si>
    <t>收暑期清寒學生補助</t>
  </si>
  <si>
    <t>收暑期低收中低收學生補助</t>
  </si>
  <si>
    <t>收午餐回收油</t>
  </si>
  <si>
    <t>世文墊付9月水費</t>
  </si>
  <si>
    <t>世文墊付不鏽鋼鍋蓋等</t>
  </si>
  <si>
    <t>付9/11調味料-允統</t>
  </si>
  <si>
    <t>付茶壺款-義隆號</t>
  </si>
  <si>
    <t>8/30-9/14午餐食材-瀧騰號</t>
  </si>
  <si>
    <t>付10月份米款</t>
  </si>
  <si>
    <t>不銹鋼桌架</t>
  </si>
  <si>
    <t>世文墊付電池</t>
  </si>
  <si>
    <t>付9月份工讀費</t>
  </si>
  <si>
    <t>世文墊付雞塊款</t>
  </si>
  <si>
    <t>9月份薪資</t>
  </si>
  <si>
    <t>收奕學600及徐裕慶暑假</t>
  </si>
  <si>
    <t>102年</t>
  </si>
  <si>
    <t>付9月份瓦斯</t>
  </si>
  <si>
    <t xml:space="preserve">世文墊付-素食加菜  </t>
  </si>
  <si>
    <t>9/16-27午餐食材-鈺豐</t>
  </si>
  <si>
    <t>9/18午餐加菜</t>
  </si>
  <si>
    <t>涂憲閔</t>
  </si>
  <si>
    <t>161*3100+1*900</t>
  </si>
  <si>
    <t>9/30-10/11午餐食材-瀧騰號</t>
  </si>
  <si>
    <t>10/2豆漿</t>
  </si>
  <si>
    <t>10/8特砂等</t>
  </si>
  <si>
    <t>10/7壽司</t>
  </si>
  <si>
    <t>世文墊付10月份電話費</t>
  </si>
  <si>
    <t>世文墊付廚房地面整修款</t>
  </si>
  <si>
    <t>付肉片款-榮隆興</t>
  </si>
  <si>
    <t>麵食中心麵條</t>
  </si>
  <si>
    <t>102學年第1學期及暑假教職員午餐費</t>
  </si>
  <si>
    <t>102學年第1學期及暑假員午餐費</t>
  </si>
  <si>
    <t>回收油</t>
  </si>
  <si>
    <t>102學年第1學期午餐費</t>
  </si>
  <si>
    <t>102學年第1學期午餐費200*3100</t>
  </si>
  <si>
    <t>102學年第1學期午餐費1*2200</t>
  </si>
  <si>
    <t>付銀行代收手續費</t>
  </si>
  <si>
    <t>世文墊付10月份電費</t>
  </si>
  <si>
    <t>世文墊付糯米款</t>
  </si>
  <si>
    <t>世文墊付公務車用油</t>
  </si>
  <si>
    <t>付102年10月份薪資</t>
  </si>
  <si>
    <t>付102年10月份工資</t>
  </si>
  <si>
    <t>102年11月米款及匯費</t>
  </si>
  <si>
    <t>10月份麵食中心麵條等</t>
  </si>
  <si>
    <t>付脫氧劑及機風壓一台</t>
  </si>
  <si>
    <t>付腿骨</t>
  </si>
  <si>
    <t>世文墊付米粉款</t>
  </si>
  <si>
    <t>102年10/14-25食材-鈺豐</t>
  </si>
  <si>
    <t>10/25調味料及油款-允統</t>
  </si>
  <si>
    <t>付抽水設備-鴻一</t>
  </si>
  <si>
    <t>付壽司-米田</t>
  </si>
  <si>
    <t>豆漿-正莊</t>
  </si>
  <si>
    <t>付肉片</t>
  </si>
  <si>
    <t>102年10/28-11/8食材-瀧騰號</t>
  </si>
  <si>
    <t>102年11/8養樂多-瀧騰號</t>
  </si>
  <si>
    <t>10/28-11/8食材-瀧騰號-自</t>
  </si>
  <si>
    <t>世文墊付溫度計</t>
  </si>
  <si>
    <t>世文墊付雞塊</t>
  </si>
  <si>
    <t>付10月分瓦斯款</t>
  </si>
  <si>
    <t>11月份工讀費</t>
  </si>
  <si>
    <t>11月份薪資</t>
  </si>
  <si>
    <t>世文代墊運費</t>
  </si>
  <si>
    <t>102年11/11-11/22食材-鈺豐</t>
  </si>
  <si>
    <t>麵包</t>
  </si>
  <si>
    <t>11/11-11/21食材-鈺豐號-自</t>
  </si>
  <si>
    <t>11/11調味料-允統</t>
  </si>
  <si>
    <t>清寒學生午餐補助款</t>
  </si>
  <si>
    <t>廚工工資補助</t>
  </si>
  <si>
    <t>102年調味品</t>
  </si>
  <si>
    <t>102年12月米款及匯費</t>
  </si>
  <si>
    <t>收週六午餐費</t>
  </si>
  <si>
    <t>收</t>
  </si>
  <si>
    <t>收廖秋圓等3人10-11月</t>
  </si>
  <si>
    <t>102學年第8節輔導費誤入午餐專戶轉正</t>
  </si>
  <si>
    <t>支</t>
  </si>
  <si>
    <t>11/25-12/6菜金-瀧騰皓</t>
  </si>
  <si>
    <t>11/25-12/6菜金-瀧騰皓-自習</t>
  </si>
  <si>
    <t>11/22水果-瀧騰皓</t>
  </si>
  <si>
    <t>11月份瓦斯費</t>
  </si>
  <si>
    <t>11/29肉片</t>
  </si>
  <si>
    <t>世文墊付11/26糯米</t>
  </si>
  <si>
    <t>世文墊付12/03油麵</t>
  </si>
  <si>
    <t>世文墊付</t>
  </si>
  <si>
    <t>世文墊付11月份素食 加菜</t>
  </si>
  <si>
    <t>世文墊付雞塊款11/28</t>
  </si>
  <si>
    <t>102年下半年利息收入</t>
  </si>
  <si>
    <t>收</t>
  </si>
  <si>
    <t>12/9-12/20菜金-鉦豐</t>
  </si>
  <si>
    <t>12/12沙拉油及調味品-允統</t>
  </si>
  <si>
    <t>三層鍋維修-佳林</t>
  </si>
  <si>
    <t>12/9-12/20菜金-鉦豐-自習</t>
  </si>
  <si>
    <t>12月麵包及麵條</t>
  </si>
  <si>
    <t>世文墊付12月水費</t>
  </si>
  <si>
    <t>世文墊付12月電費</t>
  </si>
  <si>
    <t>世文墊付12/10糯米</t>
  </si>
  <si>
    <t>世文墊付公務車機油</t>
  </si>
  <si>
    <t>世文墊付運費</t>
  </si>
  <si>
    <t>世文墊付烏龍麵及米粉3150+350</t>
  </si>
  <si>
    <t>世文墊付退學生餐費</t>
  </si>
  <si>
    <t>世文墊付印章</t>
  </si>
  <si>
    <t>收</t>
  </si>
  <si>
    <t>12/26調味品-允統</t>
  </si>
  <si>
    <t>12月廚工薪資</t>
  </si>
  <si>
    <t>12月工讀費</t>
  </si>
  <si>
    <t>世文墊付烏龍麵</t>
  </si>
  <si>
    <t>自習課餐費2*29*30</t>
  </si>
  <si>
    <t>收</t>
  </si>
  <si>
    <t>自習課餐費62*57*30</t>
  </si>
  <si>
    <t>一、本月補助費收入包括下列各項：
二、本月補助費支出包括下列各項：</t>
  </si>
  <si>
    <t>12/23-12/31自習課食材-龍騰號</t>
  </si>
  <si>
    <t>1/2-1/3自習課食材-龍騰號</t>
  </si>
  <si>
    <t>1/2-3午餐食材-龍騰號</t>
  </si>
  <si>
    <t>12/23-12/31午餐食材-龍騰號</t>
  </si>
  <si>
    <t>12/31乳酸菌</t>
  </si>
  <si>
    <t>世文墊付餐車維修</t>
  </si>
  <si>
    <t>12月瓦斯款</t>
  </si>
  <si>
    <t>2月份米食款</t>
  </si>
  <si>
    <t>1/6-17午餐食材-鈺豐</t>
  </si>
  <si>
    <t>1/6-16自習課餐費68*19*9-鈺豐</t>
  </si>
  <si>
    <t>1/14調味料-允統</t>
  </si>
  <si>
    <t>世文墊付1月份水費</t>
  </si>
  <si>
    <t>1月份工讀費</t>
  </si>
  <si>
    <t>1月份廚工薪資</t>
  </si>
  <si>
    <t>102年年終獎金及2代健保</t>
  </si>
  <si>
    <t>102學年第1學期晚自習加班費</t>
  </si>
  <si>
    <t>102學年第1學期週六輔導加班費</t>
  </si>
  <si>
    <t>世文墊付1月份電話費</t>
  </si>
  <si>
    <t>1/20-24午餐食材-瀧騰皓</t>
  </si>
  <si>
    <t>世文墊付1/24糯米款</t>
  </si>
  <si>
    <t>世文墊付1/24拉麵款</t>
  </si>
  <si>
    <t>收俊澈烔慶于婷540+510+510</t>
  </si>
  <si>
    <t>收</t>
  </si>
  <si>
    <t>3月份米食款</t>
  </si>
  <si>
    <t>世文墊付2月份水費</t>
  </si>
  <si>
    <t>世文墊付2月份運費</t>
  </si>
  <si>
    <t>世文墊付退王聖瑋寒假午餐</t>
  </si>
  <si>
    <t>103年2月份薪資</t>
  </si>
  <si>
    <t>103年1月份瓦斯-瑞鴻</t>
  </si>
  <si>
    <t>2/17-21自習課餐費</t>
  </si>
  <si>
    <t>2/11-21午餐食材-瀧騰皓</t>
  </si>
  <si>
    <t>2/18麵條-麵食中心</t>
  </si>
  <si>
    <t>鍋爐維護脫氧劑</t>
  </si>
  <si>
    <t>收寒假教職員及怡秀秋圓</t>
  </si>
  <si>
    <t>收自習2*30*28</t>
  </si>
  <si>
    <t>收自習4*30*57</t>
  </si>
  <si>
    <t>收</t>
  </si>
  <si>
    <t>102學年第2學期佩慈</t>
  </si>
  <si>
    <t>收102學年週六</t>
  </si>
  <si>
    <t xml:space="preserve"> </t>
  </si>
  <si>
    <t>黃惠雯午費轉入保管金</t>
  </si>
  <si>
    <t>102學年第2學期教職員45*3070</t>
  </si>
  <si>
    <t>102學年第2學期教職員淑儀1900*1</t>
  </si>
  <si>
    <t>102學年第2學期教職員佩怡2500*1</t>
  </si>
  <si>
    <t>收</t>
  </si>
  <si>
    <t xml:space="preserve">  </t>
  </si>
  <si>
    <t>世文墊付3/13米粉</t>
  </si>
  <si>
    <t>付2月瓦斯405*41.5</t>
  </si>
  <si>
    <t>世文墊付3月份水費</t>
  </si>
  <si>
    <t>世文墊付3月份電話費</t>
  </si>
  <si>
    <t>世文墊付3/3米粉</t>
  </si>
  <si>
    <t>付2月份瓦斯</t>
  </si>
  <si>
    <t>2/24-3/7自習課餐費-鈺豐</t>
  </si>
  <si>
    <t>2/24-3/7自習課餐費-鈺豐</t>
  </si>
  <si>
    <t>2/24-3/7午餐食材-鈺豐</t>
  </si>
  <si>
    <t>2/24-3/7午餐食材-鈺豐</t>
  </si>
  <si>
    <t>3/8周六午餐食材</t>
  </si>
  <si>
    <t>3/8周六午餐食材</t>
  </si>
  <si>
    <t>3/6沙拉油及調味品</t>
  </si>
  <si>
    <t>3/6沙拉油及調味品</t>
  </si>
  <si>
    <t>102學年第2學期177*3070</t>
  </si>
  <si>
    <t>102學年第2學期177*3070</t>
  </si>
  <si>
    <t>102學年寒假205*120</t>
  </si>
  <si>
    <t>102學年寒假205*120</t>
  </si>
  <si>
    <t>收</t>
  </si>
  <si>
    <t xml:space="preserve">一、本月每人收午餐費 670     元
二、應收午餐費
      學  生550 人
      教職員  48 人
      工  友   人
      合  計   598人 共     元
三、免收減收午餐費
       （1）全免及減收學生午餐費
             計   201   人      元
       （2）全免工友午餐費
             計  0 人 0  元
         共計   0  人  0  元
</t>
  </si>
  <si>
    <t xml:space="preserve">四、本月未繳午餐費
          計 0   人 0      元
        （附繳納午餐費情形統計表）
五、以前未繳午餐費
         計       人        元
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</si>
</sst>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_-&quot;NT$&quot;* #,##0_ ;_-&quot;NT$&quot;* \-#,##0\ ;_-&quot;NT$&quot;* &quot;-&quot;_ ;_-@_ "/>
    <numFmt numFmtId="189" formatCode="&quot;$&quot;#,##0_);[Red]\(&quot;$&quot;#,##0\)"/>
  </numFmts>
  <fonts count="5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sz val="10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9"/>
      <color indexed="18"/>
      <name val="標楷體"/>
      <family val="4"/>
    </font>
    <font>
      <sz val="12"/>
      <color indexed="18"/>
      <name val="標楷體"/>
      <family val="4"/>
    </font>
    <font>
      <sz val="12"/>
      <color indexed="18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0"/>
      <color indexed="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color indexed="18"/>
      <name val="Times New Roman"/>
      <family val="1"/>
    </font>
    <font>
      <sz val="6"/>
      <name val="標楷體"/>
      <family val="4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9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0" borderId="1" applyNumberFormat="0" applyFill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4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Alignment="0" applyProtection="0"/>
    <xf numFmtId="0" fontId="55" fillId="17" borderId="8" applyNumberFormat="0" applyAlignment="0" applyProtection="0"/>
    <xf numFmtId="0" fontId="56" fillId="23" borderId="9" applyNumberFormat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4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vertical="center"/>
    </xf>
    <xf numFmtId="182" fontId="9" fillId="0" borderId="10" xfId="34" applyNumberFormat="1" applyFont="1" applyBorder="1" applyAlignment="1">
      <alignment horizontal="right" vertical="center"/>
    </xf>
    <xf numFmtId="182" fontId="8" fillId="0" borderId="0" xfId="34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82" fontId="10" fillId="0" borderId="10" xfId="34" applyNumberFormat="1" applyFont="1" applyBorder="1" applyAlignment="1">
      <alignment horizontal="right" vertical="center"/>
    </xf>
    <xf numFmtId="183" fontId="15" fillId="0" borderId="10" xfId="0" applyNumberFormat="1" applyFont="1" applyBorder="1" applyAlignment="1">
      <alignment vertical="center"/>
    </xf>
    <xf numFmtId="183" fontId="16" fillId="0" borderId="10" xfId="0" applyNumberFormat="1" applyFont="1" applyBorder="1" applyAlignment="1">
      <alignment vertical="center"/>
    </xf>
    <xf numFmtId="183" fontId="15" fillId="0" borderId="13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horizontal="center" vertical="center"/>
    </xf>
    <xf numFmtId="183" fontId="15" fillId="0" borderId="0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2" fontId="17" fillId="0" borderId="1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176" fontId="24" fillId="0" borderId="1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2" fontId="22" fillId="0" borderId="10" xfId="34" applyNumberFormat="1" applyFont="1" applyBorder="1" applyAlignment="1">
      <alignment vertical="center"/>
    </xf>
    <xf numFmtId="10" fontId="22" fillId="0" borderId="10" xfId="40" applyNumberFormat="1" applyFont="1" applyBorder="1" applyAlignment="1">
      <alignment vertical="center"/>
    </xf>
    <xf numFmtId="9" fontId="22" fillId="0" borderId="10" xfId="4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10" fillId="0" borderId="10" xfId="34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6" fontId="26" fillId="0" borderId="14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horizontal="center" vertical="center" shrinkToFit="1"/>
    </xf>
    <xf numFmtId="0" fontId="21" fillId="0" borderId="21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indent="4"/>
    </xf>
    <xf numFmtId="0" fontId="23" fillId="0" borderId="21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10" fontId="4" fillId="0" borderId="15" xfId="4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5" xfId="40" applyFont="1" applyBorder="1" applyAlignment="1">
      <alignment vertical="center"/>
    </xf>
    <xf numFmtId="0" fontId="18" fillId="0" borderId="21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182" fontId="9" fillId="0" borderId="15" xfId="34" applyNumberFormat="1" applyFont="1" applyBorder="1" applyAlignment="1">
      <alignment horizontal="right" vertical="center"/>
    </xf>
    <xf numFmtId="182" fontId="27" fillId="0" borderId="10" xfId="34" applyNumberFormat="1" applyFont="1" applyBorder="1" applyAlignment="1">
      <alignment horizontal="right" vertical="center"/>
    </xf>
    <xf numFmtId="182" fontId="27" fillId="0" borderId="15" xfId="34" applyNumberFormat="1" applyFont="1" applyBorder="1" applyAlignment="1">
      <alignment horizontal="right" vertical="center"/>
    </xf>
    <xf numFmtId="182" fontId="28" fillId="0" borderId="10" xfId="34" applyNumberFormat="1" applyFont="1" applyBorder="1" applyAlignment="1">
      <alignment horizontal="right" vertical="center"/>
    </xf>
    <xf numFmtId="182" fontId="28" fillId="0" borderId="15" xfId="34" applyNumberFormat="1" applyFont="1" applyBorder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182" fontId="23" fillId="0" borderId="24" xfId="34" applyNumberFormat="1" applyFont="1" applyBorder="1" applyAlignment="1">
      <alignment horizontal="center" vertical="center"/>
    </xf>
    <xf numFmtId="182" fontId="23" fillId="0" borderId="25" xfId="34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 textRotation="255"/>
    </xf>
    <xf numFmtId="0" fontId="10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22" xfId="0" applyFont="1" applyBorder="1" applyAlignment="1">
      <alignment horizontal="center" vertical="top"/>
    </xf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10" xfId="0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176" fontId="34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176" fontId="19" fillId="0" borderId="1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 shrinkToFit="1"/>
    </xf>
    <xf numFmtId="176" fontId="35" fillId="0" borderId="10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shrinkToFit="1"/>
    </xf>
    <xf numFmtId="3" fontId="10" fillId="0" borderId="12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77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176" fontId="10" fillId="16" borderId="10" xfId="0" applyNumberFormat="1" applyFont="1" applyFill="1" applyBorder="1" applyAlignment="1" applyProtection="1">
      <alignment horizontal="right" vertical="center"/>
      <protection locked="0"/>
    </xf>
    <xf numFmtId="176" fontId="10" fillId="16" borderId="10" xfId="0" applyNumberFormat="1" applyFont="1" applyFill="1" applyBorder="1" applyAlignment="1" applyProtection="1">
      <alignment horizontal="right" vertical="center"/>
      <protection/>
    </xf>
    <xf numFmtId="180" fontId="10" fillId="16" borderId="10" xfId="0" applyNumberFormat="1" applyFont="1" applyFill="1" applyBorder="1" applyAlignment="1" applyProtection="1">
      <alignment horizontal="right" vertical="center"/>
      <protection/>
    </xf>
    <xf numFmtId="180" fontId="10" fillId="16" borderId="16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Border="1" applyAlignment="1" applyProtection="1">
      <alignment vertical="center" wrapText="1"/>
      <protection locked="0"/>
    </xf>
    <xf numFmtId="176" fontId="10" fillId="16" borderId="12" xfId="0" applyNumberFormat="1" applyFont="1" applyFill="1" applyBorder="1" applyAlignment="1" applyProtection="1">
      <alignment vertical="center" wrapText="1"/>
      <protection locked="0"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 applyProtection="1">
      <alignment horizontal="right" vertical="center" wrapText="1"/>
      <protection locked="0"/>
    </xf>
    <xf numFmtId="176" fontId="10" fillId="16" borderId="12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29" xfId="0" applyNumberFormat="1" applyFont="1" applyBorder="1" applyAlignment="1" applyProtection="1">
      <alignment horizontal="right" vertical="center"/>
      <protection locked="0"/>
    </xf>
    <xf numFmtId="176" fontId="10" fillId="16" borderId="30" xfId="0" applyNumberFormat="1" applyFont="1" applyFill="1" applyBorder="1" applyAlignment="1" applyProtection="1">
      <alignment horizontal="right" vertical="center"/>
      <protection/>
    </xf>
    <xf numFmtId="176" fontId="10" fillId="16" borderId="14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176" fontId="10" fillId="16" borderId="10" xfId="0" applyNumberFormat="1" applyFont="1" applyFill="1" applyBorder="1" applyAlignment="1" applyProtection="1">
      <alignment vertical="center" wrapText="1"/>
      <protection locked="0"/>
    </xf>
    <xf numFmtId="176" fontId="10" fillId="16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3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176" fontId="38" fillId="0" borderId="10" xfId="0" applyNumberFormat="1" applyFont="1" applyBorder="1" applyAlignment="1">
      <alignment vertical="center"/>
    </xf>
    <xf numFmtId="182" fontId="5" fillId="0" borderId="10" xfId="34" applyNumberFormat="1" applyFont="1" applyBorder="1" applyAlignment="1">
      <alignment vertical="center"/>
    </xf>
    <xf numFmtId="180" fontId="39" fillId="16" borderId="10" xfId="0" applyNumberFormat="1" applyFont="1" applyFill="1" applyBorder="1" applyAlignment="1" applyProtection="1">
      <alignment horizontal="right" vertical="center"/>
      <protection/>
    </xf>
    <xf numFmtId="0" fontId="37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177" fontId="19" fillId="0" borderId="10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9" fontId="10" fillId="0" borderId="22" xfId="0" applyNumberFormat="1" applyFont="1" applyBorder="1" applyAlignment="1">
      <alignment horizontal="center" vertical="center" wrapText="1"/>
    </xf>
    <xf numFmtId="189" fontId="10" fillId="0" borderId="34" xfId="0" applyNumberFormat="1" applyFont="1" applyBorder="1" applyAlignment="1">
      <alignment horizontal="center" vertical="center" wrapText="1"/>
    </xf>
    <xf numFmtId="189" fontId="10" fillId="0" borderId="35" xfId="0" applyNumberFormat="1" applyFont="1" applyBorder="1" applyAlignment="1">
      <alignment horizontal="center" vertical="center" wrapText="1"/>
    </xf>
    <xf numFmtId="189" fontId="10" fillId="0" borderId="18" xfId="0" applyNumberFormat="1" applyFont="1" applyBorder="1" applyAlignment="1">
      <alignment horizontal="center" vertical="center" wrapText="1"/>
    </xf>
    <xf numFmtId="189" fontId="10" fillId="0" borderId="36" xfId="0" applyNumberFormat="1" applyFont="1" applyBorder="1" applyAlignment="1">
      <alignment horizontal="center" vertical="center" wrapText="1"/>
    </xf>
    <xf numFmtId="189" fontId="10" fillId="0" borderId="37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189" fontId="10" fillId="0" borderId="3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 indent="6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right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22" xfId="0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76" fontId="10" fillId="0" borderId="3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10" fillId="0" borderId="1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176" fontId="40" fillId="0" borderId="12" xfId="0" applyNumberFormat="1" applyFont="1" applyBorder="1" applyAlignment="1">
      <alignment horizontal="right" vertical="center"/>
    </xf>
    <xf numFmtId="0" fontId="30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88" fontId="0" fillId="0" borderId="33" xfId="0" applyNumberFormat="1" applyBorder="1" applyAlignment="1">
      <alignment horizontal="right" vertical="center"/>
    </xf>
    <xf numFmtId="188" fontId="0" fillId="0" borderId="18" xfId="0" applyNumberFormat="1" applyBorder="1" applyAlignment="1">
      <alignment horizontal="right" vertical="center"/>
    </xf>
    <xf numFmtId="188" fontId="0" fillId="0" borderId="35" xfId="0" applyNumberFormat="1" applyBorder="1" applyAlignment="1">
      <alignment horizontal="right" vertical="center"/>
    </xf>
    <xf numFmtId="188" fontId="0" fillId="0" borderId="22" xfId="0" applyNumberFormat="1" applyBorder="1" applyAlignment="1">
      <alignment horizontal="right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40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10" fillId="0" borderId="33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0" borderId="5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23" fillId="0" borderId="21" xfId="0" applyFont="1" applyBorder="1" applyAlignment="1">
      <alignment horizontal="right" vertical="center" wrapText="1" shrinkToFit="1"/>
    </xf>
    <xf numFmtId="0" fontId="21" fillId="0" borderId="22" xfId="0" applyFont="1" applyBorder="1" applyAlignment="1">
      <alignment horizontal="right" vertical="center"/>
    </xf>
    <xf numFmtId="0" fontId="4" fillId="0" borderId="58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13.125" style="0" customWidth="1"/>
  </cols>
  <sheetData>
    <row r="1" ht="16.5">
      <c r="A1" t="s">
        <v>323</v>
      </c>
    </row>
    <row r="2" ht="16.5">
      <c r="A2" t="s">
        <v>479</v>
      </c>
    </row>
    <row r="3" ht="16.5">
      <c r="A3" t="s">
        <v>328</v>
      </c>
    </row>
    <row r="4" ht="16.5">
      <c r="A4" t="s">
        <v>480</v>
      </c>
    </row>
    <row r="5" ht="16.5">
      <c r="A5" t="s">
        <v>481</v>
      </c>
    </row>
    <row r="6" ht="16.5">
      <c r="A6" t="s">
        <v>482</v>
      </c>
    </row>
    <row r="7" ht="16.5">
      <c r="A7" t="s">
        <v>483</v>
      </c>
    </row>
    <row r="8" ht="16.5">
      <c r="A8" t="s">
        <v>484</v>
      </c>
    </row>
    <row r="9" ht="16.5">
      <c r="A9" t="s">
        <v>485</v>
      </c>
    </row>
    <row r="10" ht="16.5">
      <c r="A10" t="s">
        <v>486</v>
      </c>
    </row>
    <row r="11" ht="16.5">
      <c r="A11" t="s">
        <v>487</v>
      </c>
    </row>
    <row r="12" ht="16.5">
      <c r="A12" t="s">
        <v>488</v>
      </c>
    </row>
    <row r="13" ht="16.5">
      <c r="A13" t="s">
        <v>489</v>
      </c>
    </row>
    <row r="14" ht="16.5">
      <c r="A14" t="s">
        <v>490</v>
      </c>
    </row>
    <row r="15" ht="16.5">
      <c r="A15" t="s">
        <v>491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B28" sqref="B28"/>
    </sheetView>
  </sheetViews>
  <sheetFormatPr defaultColWidth="8.875" defaultRowHeight="16.5"/>
  <cols>
    <col min="1" max="1" width="13.875" style="63" customWidth="1"/>
    <col min="2" max="2" width="12.625" style="69" customWidth="1"/>
    <col min="3" max="3" width="42.375" style="63" customWidth="1"/>
    <col min="4" max="4" width="16.25390625" style="63" customWidth="1"/>
    <col min="5" max="5" width="13.625" style="69" customWidth="1"/>
    <col min="6" max="6" width="12.625" style="63" customWidth="1"/>
    <col min="7" max="7" width="13.253906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'07結算'!A1:C1</f>
        <v>嘉義縣立義竹國民中學</v>
      </c>
      <c r="B1" s="426"/>
      <c r="C1" s="426"/>
      <c r="D1" s="112" t="str">
        <f>'基本資料'!A5</f>
        <v>102年8月份</v>
      </c>
      <c r="E1" s="112" t="s">
        <v>203</v>
      </c>
      <c r="F1" s="112"/>
      <c r="G1" s="112"/>
      <c r="H1" s="112"/>
    </row>
    <row r="2" spans="1:8" ht="25.5" customHeight="1">
      <c r="A2" s="424" t="s">
        <v>60</v>
      </c>
      <c r="B2" s="424"/>
      <c r="C2" s="424"/>
      <c r="D2" s="424" t="s">
        <v>61</v>
      </c>
      <c r="E2" s="424"/>
      <c r="F2" s="424"/>
      <c r="G2" s="424" t="s">
        <v>62</v>
      </c>
      <c r="H2" s="424"/>
    </row>
    <row r="3" spans="1:8" ht="25.5" customHeight="1">
      <c r="A3" s="4" t="s">
        <v>63</v>
      </c>
      <c r="B3" s="64" t="s">
        <v>64</v>
      </c>
      <c r="C3" s="4" t="s">
        <v>65</v>
      </c>
      <c r="D3" s="4" t="s">
        <v>66</v>
      </c>
      <c r="E3" s="64" t="s">
        <v>67</v>
      </c>
      <c r="F3" s="4" t="s">
        <v>68</v>
      </c>
      <c r="G3" s="64" t="s">
        <v>67</v>
      </c>
      <c r="H3" s="4" t="s">
        <v>68</v>
      </c>
    </row>
    <row r="4" spans="1:8" ht="25.5" customHeight="1">
      <c r="A4" s="4" t="s">
        <v>69</v>
      </c>
      <c r="B4" s="65">
        <f>'08分類帳'!P4</f>
        <v>200749</v>
      </c>
      <c r="C4" s="427" t="s">
        <v>171</v>
      </c>
      <c r="D4" s="4" t="s">
        <v>70</v>
      </c>
      <c r="E4" s="65">
        <f>'08分類帳'!G55</f>
        <v>21042</v>
      </c>
      <c r="F4" s="66">
        <f>E4/(E13-E8)</f>
        <v>0.34957553203860914</v>
      </c>
      <c r="G4" s="65">
        <f>'08分類帳'!G56</f>
        <v>37959</v>
      </c>
      <c r="H4" s="66">
        <f>G4/(G13-G8)</f>
        <v>0.1443154340982709</v>
      </c>
    </row>
    <row r="5" spans="1:8" ht="25.5" customHeight="1">
      <c r="A5" s="4" t="s">
        <v>71</v>
      </c>
      <c r="B5" s="65">
        <f>'08分類帳'!F59</f>
        <v>208410</v>
      </c>
      <c r="C5" s="428"/>
      <c r="D5" s="4" t="s">
        <v>72</v>
      </c>
      <c r="E5" s="65">
        <f>'08分類帳'!H55</f>
        <v>11555</v>
      </c>
      <c r="F5" s="66">
        <f>E5/(E13-E8)</f>
        <v>0.1919658432043593</v>
      </c>
      <c r="G5" s="65">
        <f>'08分類帳'!H56</f>
        <v>194817</v>
      </c>
      <c r="H5" s="66">
        <f>G5/(G13-G8)</f>
        <v>0.7406701948081573</v>
      </c>
    </row>
    <row r="6" spans="1:8" ht="29.25" customHeight="1">
      <c r="A6" s="5" t="s">
        <v>73</v>
      </c>
      <c r="B6" s="65">
        <f>'08分類帳'!G59</f>
        <v>0</v>
      </c>
      <c r="C6" s="428"/>
      <c r="D6" s="4" t="s">
        <v>74</v>
      </c>
      <c r="E6" s="65">
        <f>'08分類帳'!I55</f>
        <v>0</v>
      </c>
      <c r="F6" s="66">
        <f>E6/(E13-E8)</f>
        <v>0</v>
      </c>
      <c r="G6" s="65">
        <f>'08分類帳'!I56</f>
        <v>0</v>
      </c>
      <c r="H6" s="66">
        <f>G6/(G13-G8)</f>
        <v>0</v>
      </c>
    </row>
    <row r="7" spans="1:8" ht="31.5">
      <c r="A7" s="73" t="s">
        <v>165</v>
      </c>
      <c r="B7" s="65">
        <f>'08分類帳'!H59</f>
        <v>0</v>
      </c>
      <c r="C7" s="428"/>
      <c r="D7" s="4" t="s">
        <v>9</v>
      </c>
      <c r="E7" s="65">
        <f>'08分類帳'!J55</f>
        <v>0</v>
      </c>
      <c r="F7" s="66">
        <f>E7/(E13-E8)</f>
        <v>0</v>
      </c>
      <c r="G7" s="65">
        <f>'08分類帳'!J56</f>
        <v>0</v>
      </c>
      <c r="H7" s="66">
        <f>G7/(G13-G8)</f>
        <v>0</v>
      </c>
    </row>
    <row r="8" spans="1:8" ht="31.5">
      <c r="A8" s="73" t="s">
        <v>155</v>
      </c>
      <c r="B8" s="65">
        <f>'08分類帳'!I59</f>
        <v>0</v>
      </c>
      <c r="C8" s="428"/>
      <c r="D8" s="4" t="s">
        <v>16</v>
      </c>
      <c r="E8" s="65">
        <f>'08分類帳'!K55</f>
        <v>10174</v>
      </c>
      <c r="F8" s="66"/>
      <c r="G8" s="65">
        <f>'08分類帳'!K56</f>
        <v>55327</v>
      </c>
      <c r="H8" s="66"/>
    </row>
    <row r="9" spans="1:8" ht="32.25" customHeight="1">
      <c r="A9" s="47" t="s">
        <v>167</v>
      </c>
      <c r="B9" s="65">
        <f>'08分類帳'!J59</f>
        <v>0</v>
      </c>
      <c r="C9" s="428"/>
      <c r="D9" s="4" t="s">
        <v>75</v>
      </c>
      <c r="E9" s="65">
        <f>'08分類帳'!L55</f>
        <v>1553</v>
      </c>
      <c r="F9" s="66">
        <f>E9/(E13-E8)</f>
        <v>0.025800342232485503</v>
      </c>
      <c r="G9" s="65">
        <f>'08分類帳'!L56</f>
        <v>3847</v>
      </c>
      <c r="H9" s="66">
        <f>G9/(G13-G8)</f>
        <v>0.014625819304408656</v>
      </c>
    </row>
    <row r="10" spans="1:8" ht="35.25" customHeight="1">
      <c r="A10" s="4" t="s">
        <v>144</v>
      </c>
      <c r="B10" s="65">
        <f>'08分類帳'!K59</f>
        <v>0</v>
      </c>
      <c r="C10" s="428"/>
      <c r="D10" s="4" t="s">
        <v>76</v>
      </c>
      <c r="E10" s="65">
        <f>'08分類帳'!M55</f>
        <v>25400</v>
      </c>
      <c r="F10" s="66">
        <f>E10/(E13-E8)</f>
        <v>0.4219759772731048</v>
      </c>
      <c r="G10" s="65">
        <f>'08分類帳'!M56</f>
        <v>25400</v>
      </c>
      <c r="H10" s="66">
        <f>G10/(G13-G8)</f>
        <v>0.0965676657998388</v>
      </c>
    </row>
    <row r="11" spans="1:8" ht="31.5" customHeight="1">
      <c r="A11" s="47"/>
      <c r="B11" s="65"/>
      <c r="C11" s="428"/>
      <c r="D11" s="4" t="s">
        <v>10</v>
      </c>
      <c r="E11" s="65">
        <f>'08分類帳'!N55</f>
        <v>643</v>
      </c>
      <c r="F11" s="66">
        <f>E11/(E13-E8)</f>
        <v>0.010682305251441197</v>
      </c>
      <c r="G11" s="65">
        <f>'08分類帳'!N56</f>
        <v>1005</v>
      </c>
      <c r="H11" s="66">
        <f>G11/(G13-G8)</f>
        <v>0.0038208859893243304</v>
      </c>
    </row>
    <row r="12" spans="1:8" ht="25.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27" customHeight="1">
      <c r="A13" s="4"/>
      <c r="B13" s="65"/>
      <c r="C13" s="429"/>
      <c r="D13" s="4" t="s">
        <v>78</v>
      </c>
      <c r="E13" s="65">
        <f>SUM(E4:E12)</f>
        <v>70367</v>
      </c>
      <c r="F13" s="66">
        <f>(E13-E8)/(E13-E8)</f>
        <v>1</v>
      </c>
      <c r="G13" s="65">
        <f>SUM(G4:G12)</f>
        <v>318355</v>
      </c>
      <c r="H13" s="67">
        <f>(G13-G8)/(G13-G8)</f>
        <v>1</v>
      </c>
    </row>
    <row r="14" spans="1:8" ht="33" customHeight="1">
      <c r="A14" s="4" t="s">
        <v>79</v>
      </c>
      <c r="B14" s="65">
        <f>SUM(B5:B13)</f>
        <v>208410</v>
      </c>
      <c r="C14" s="429"/>
      <c r="D14" s="4" t="s">
        <v>80</v>
      </c>
      <c r="E14" s="65">
        <f>'08分類帳'!P56</f>
        <v>338792</v>
      </c>
      <c r="F14" s="66"/>
      <c r="G14" s="65">
        <f>E14</f>
        <v>338792</v>
      </c>
      <c r="H14" s="70"/>
    </row>
    <row r="15" spans="1:8" ht="33" customHeight="1">
      <c r="A15" s="4" t="s">
        <v>11</v>
      </c>
      <c r="B15" s="65">
        <f>B14+B4</f>
        <v>409159</v>
      </c>
      <c r="C15" s="430"/>
      <c r="D15" s="4" t="s">
        <v>11</v>
      </c>
      <c r="E15" s="65">
        <f>E13+E14</f>
        <v>409159</v>
      </c>
      <c r="F15" s="67">
        <f>SUM(F4:F11)</f>
        <v>0.9999999999999999</v>
      </c>
      <c r="G15" s="65">
        <f>G13+G14</f>
        <v>657147</v>
      </c>
      <c r="H15" s="67">
        <f>SUM(H4:H11)</f>
        <v>0.9999999999999999</v>
      </c>
    </row>
    <row r="16" spans="1:8" ht="66.75" customHeight="1">
      <c r="A16" s="4" t="s">
        <v>81</v>
      </c>
      <c r="B16" s="431" t="s">
        <v>82</v>
      </c>
      <c r="C16" s="431"/>
      <c r="D16" s="431"/>
      <c r="E16" s="431"/>
      <c r="F16" s="431"/>
      <c r="G16" s="431"/>
      <c r="H16" s="431"/>
    </row>
    <row r="17" spans="1:8" ht="23.2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C4:C11"/>
    <mergeCell ref="C12:C15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I11" sqref="I11"/>
    </sheetView>
  </sheetViews>
  <sheetFormatPr defaultColWidth="8.875" defaultRowHeight="16.5"/>
  <cols>
    <col min="1" max="1" width="2.75390625" style="20" customWidth="1"/>
    <col min="2" max="2" width="3.25390625" style="20" customWidth="1"/>
    <col min="3" max="3" width="2.50390625" style="20" customWidth="1"/>
    <col min="4" max="4" width="4.00390625" style="20" customWidth="1"/>
    <col min="5" max="5" width="20.00390625" style="20" customWidth="1"/>
    <col min="6" max="6" width="9.75390625" style="20" customWidth="1"/>
    <col min="7" max="7" width="9.125" style="20" customWidth="1"/>
    <col min="8" max="8" width="10.125" style="20" customWidth="1"/>
    <col min="9" max="9" width="8.75390625" style="20" customWidth="1"/>
    <col min="10" max="10" width="8.625" style="20" customWidth="1"/>
    <col min="11" max="12" width="9.25390625" style="20" customWidth="1"/>
    <col min="13" max="13" width="9.625" style="20" customWidth="1"/>
    <col min="14" max="14" width="8.625" style="20" customWidth="1"/>
    <col min="15" max="15" width="10.625" style="20" customWidth="1"/>
    <col min="16" max="16" width="11.00390625" style="20" customWidth="1"/>
    <col min="17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'基本資料'!A6</f>
        <v>102年9月份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540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7">
        <v>9</v>
      </c>
      <c r="B4" s="97">
        <v>1</v>
      </c>
      <c r="C4" s="1" t="s">
        <v>30</v>
      </c>
      <c r="D4" s="1" t="s">
        <v>30</v>
      </c>
      <c r="E4" s="81" t="s">
        <v>201</v>
      </c>
      <c r="F4" s="95">
        <f>'08分類帳'!P56</f>
        <v>338792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338792</v>
      </c>
    </row>
    <row r="5" spans="1:16" s="22" customFormat="1" ht="19.5" customHeight="1">
      <c r="A5" s="98">
        <v>9</v>
      </c>
      <c r="B5" s="98">
        <v>11</v>
      </c>
      <c r="C5" s="71" t="s">
        <v>14</v>
      </c>
      <c r="D5" s="97">
        <v>7</v>
      </c>
      <c r="E5" s="217" t="s">
        <v>520</v>
      </c>
      <c r="F5" s="164"/>
      <c r="G5" s="100"/>
      <c r="H5" s="100"/>
      <c r="I5" s="100"/>
      <c r="J5" s="100"/>
      <c r="K5" s="100"/>
      <c r="L5" s="100"/>
      <c r="M5" s="96"/>
      <c r="N5" s="96">
        <v>487</v>
      </c>
      <c r="O5" s="95">
        <f aca="true" t="shared" si="0" ref="O5:O58">SUM(G5:N5)</f>
        <v>487</v>
      </c>
      <c r="P5" s="95">
        <f aca="true" t="shared" si="1" ref="P5:P54">P4+F5-O5</f>
        <v>338305</v>
      </c>
    </row>
    <row r="6" spans="1:16" s="22" customFormat="1" ht="19.5" customHeight="1">
      <c r="A6" s="98">
        <v>9</v>
      </c>
      <c r="B6" s="98">
        <v>11</v>
      </c>
      <c r="C6" s="71" t="s">
        <v>14</v>
      </c>
      <c r="D6" s="97">
        <v>7</v>
      </c>
      <c r="E6" s="217" t="s">
        <v>521</v>
      </c>
      <c r="F6" s="164"/>
      <c r="G6" s="100"/>
      <c r="H6" s="100"/>
      <c r="I6" s="100"/>
      <c r="J6" s="100"/>
      <c r="K6" s="100"/>
      <c r="L6" s="100">
        <v>8816</v>
      </c>
      <c r="M6" s="96"/>
      <c r="N6" s="96"/>
      <c r="O6" s="95">
        <f t="shared" si="0"/>
        <v>8816</v>
      </c>
      <c r="P6" s="95">
        <f t="shared" si="1"/>
        <v>329489</v>
      </c>
    </row>
    <row r="7" spans="1:16" s="22" customFormat="1" ht="19.5" customHeight="1">
      <c r="A7" s="98">
        <v>9</v>
      </c>
      <c r="B7" s="98">
        <v>11</v>
      </c>
      <c r="C7" s="71" t="s">
        <v>14</v>
      </c>
      <c r="D7" s="97">
        <v>7</v>
      </c>
      <c r="E7" s="77" t="s">
        <v>523</v>
      </c>
      <c r="F7" s="164"/>
      <c r="G7" s="100"/>
      <c r="H7" s="100"/>
      <c r="I7" s="100"/>
      <c r="J7" s="100"/>
      <c r="K7" s="100"/>
      <c r="L7" s="100"/>
      <c r="M7" s="96"/>
      <c r="N7" s="96">
        <v>1485</v>
      </c>
      <c r="O7" s="95">
        <f>SUM(G7:N7)</f>
        <v>1485</v>
      </c>
      <c r="P7" s="95">
        <f>P6+F7-O7</f>
        <v>328004</v>
      </c>
    </row>
    <row r="8" spans="1:16" s="22" customFormat="1" ht="19.5" customHeight="1">
      <c r="A8" s="98">
        <v>9</v>
      </c>
      <c r="B8" s="98">
        <v>11</v>
      </c>
      <c r="C8" s="71" t="s">
        <v>14</v>
      </c>
      <c r="D8" s="97">
        <v>7</v>
      </c>
      <c r="E8" s="207" t="s">
        <v>522</v>
      </c>
      <c r="F8" s="164"/>
      <c r="G8" s="100"/>
      <c r="H8" s="100"/>
      <c r="I8" s="100"/>
      <c r="J8" s="100"/>
      <c r="K8" s="100"/>
      <c r="L8" s="100"/>
      <c r="M8" s="96"/>
      <c r="N8" s="96">
        <v>800</v>
      </c>
      <c r="O8" s="95">
        <f t="shared" si="0"/>
        <v>800</v>
      </c>
      <c r="P8" s="95">
        <f>P7+F8-O8</f>
        <v>327204</v>
      </c>
    </row>
    <row r="9" spans="1:16" s="22" customFormat="1" ht="19.5" customHeight="1">
      <c r="A9" s="98">
        <v>9</v>
      </c>
      <c r="B9" s="98">
        <v>11</v>
      </c>
      <c r="C9" s="170" t="s">
        <v>14</v>
      </c>
      <c r="D9" s="97">
        <v>8</v>
      </c>
      <c r="E9" s="168" t="s">
        <v>524</v>
      </c>
      <c r="F9" s="164"/>
      <c r="G9" s="100"/>
      <c r="H9" s="100"/>
      <c r="I9" s="100"/>
      <c r="J9" s="100"/>
      <c r="K9" s="100"/>
      <c r="L9" s="100">
        <v>31250</v>
      </c>
      <c r="M9" s="96"/>
      <c r="N9" s="96"/>
      <c r="O9" s="95">
        <f t="shared" si="0"/>
        <v>31250</v>
      </c>
      <c r="P9" s="95">
        <f t="shared" si="1"/>
        <v>295954</v>
      </c>
    </row>
    <row r="10" spans="1:16" s="22" customFormat="1" ht="19.5" customHeight="1">
      <c r="A10" s="98">
        <v>9</v>
      </c>
      <c r="B10" s="98">
        <v>11</v>
      </c>
      <c r="C10" s="170" t="s">
        <v>13</v>
      </c>
      <c r="D10" s="97">
        <v>5</v>
      </c>
      <c r="E10" s="166" t="s">
        <v>525</v>
      </c>
      <c r="F10" s="164">
        <v>43890</v>
      </c>
      <c r="G10" s="100"/>
      <c r="H10" s="100"/>
      <c r="I10" s="100"/>
      <c r="J10" s="100"/>
      <c r="K10" s="100"/>
      <c r="L10" s="100"/>
      <c r="M10" s="96"/>
      <c r="N10" s="96"/>
      <c r="O10" s="95">
        <f t="shared" si="0"/>
        <v>0</v>
      </c>
      <c r="P10" s="95">
        <f t="shared" si="1"/>
        <v>339844</v>
      </c>
    </row>
    <row r="11" spans="1:16" s="22" customFormat="1" ht="25.5" customHeight="1">
      <c r="A11" s="98">
        <v>9</v>
      </c>
      <c r="B11" s="98">
        <v>11</v>
      </c>
      <c r="C11" s="170" t="s">
        <v>286</v>
      </c>
      <c r="D11" s="97">
        <v>5</v>
      </c>
      <c r="E11" s="168" t="s">
        <v>526</v>
      </c>
      <c r="F11" s="164">
        <v>47880</v>
      </c>
      <c r="G11" s="100"/>
      <c r="H11" s="100"/>
      <c r="I11" s="100"/>
      <c r="J11" s="100"/>
      <c r="K11" s="100"/>
      <c r="L11" s="100"/>
      <c r="M11" s="96"/>
      <c r="N11" s="96"/>
      <c r="O11" s="95">
        <f aca="true" t="shared" si="2" ref="O11:O16">SUM(G11:N11)</f>
        <v>0</v>
      </c>
      <c r="P11" s="95">
        <f aca="true" t="shared" si="3" ref="P11:P16">P10+F11-O11</f>
        <v>387724</v>
      </c>
    </row>
    <row r="12" spans="1:16" s="22" customFormat="1" ht="19.5" customHeight="1">
      <c r="A12" s="98">
        <v>9</v>
      </c>
      <c r="B12" s="98">
        <v>11</v>
      </c>
      <c r="C12" s="170" t="s">
        <v>13</v>
      </c>
      <c r="D12" s="97">
        <v>5</v>
      </c>
      <c r="E12" s="82" t="s">
        <v>527</v>
      </c>
      <c r="F12" s="164">
        <v>3970</v>
      </c>
      <c r="G12" s="100"/>
      <c r="H12" s="100"/>
      <c r="I12" s="100"/>
      <c r="J12" s="100"/>
      <c r="K12" s="100"/>
      <c r="M12" s="96"/>
      <c r="N12" s="96"/>
      <c r="O12" s="95">
        <f t="shared" si="2"/>
        <v>0</v>
      </c>
      <c r="P12" s="95">
        <f t="shared" si="3"/>
        <v>391694</v>
      </c>
    </row>
    <row r="13" spans="1:16" s="22" customFormat="1" ht="19.5" customHeight="1">
      <c r="A13" s="98">
        <v>9</v>
      </c>
      <c r="B13" s="98">
        <v>23</v>
      </c>
      <c r="C13" s="170" t="s">
        <v>14</v>
      </c>
      <c r="D13" s="97">
        <v>9</v>
      </c>
      <c r="E13" s="82" t="s">
        <v>528</v>
      </c>
      <c r="F13" s="164"/>
      <c r="G13" s="100"/>
      <c r="H13" s="100"/>
      <c r="I13" s="100"/>
      <c r="J13" s="100"/>
      <c r="K13" s="100"/>
      <c r="L13" s="100">
        <v>1040</v>
      </c>
      <c r="M13" s="96"/>
      <c r="N13" s="96"/>
      <c r="O13" s="95">
        <f t="shared" si="2"/>
        <v>1040</v>
      </c>
      <c r="P13" s="95">
        <f t="shared" si="3"/>
        <v>390654</v>
      </c>
    </row>
    <row r="14" spans="1:16" s="22" customFormat="1" ht="19.5" customHeight="1">
      <c r="A14" s="98">
        <v>9</v>
      </c>
      <c r="B14" s="98">
        <v>23</v>
      </c>
      <c r="C14" s="170" t="s">
        <v>14</v>
      </c>
      <c r="D14" s="97">
        <v>9</v>
      </c>
      <c r="E14" s="19" t="s">
        <v>529</v>
      </c>
      <c r="F14" s="164"/>
      <c r="G14" s="100"/>
      <c r="H14" s="100"/>
      <c r="I14" s="100"/>
      <c r="J14" s="100"/>
      <c r="K14" s="100"/>
      <c r="L14" s="100"/>
      <c r="M14" s="96">
        <v>3300</v>
      </c>
      <c r="N14" s="96"/>
      <c r="O14" s="95">
        <f t="shared" si="2"/>
        <v>3300</v>
      </c>
      <c r="P14" s="95">
        <f t="shared" si="3"/>
        <v>387354</v>
      </c>
    </row>
    <row r="15" spans="1:16" s="22" customFormat="1" ht="19.5" customHeight="1">
      <c r="A15" s="98">
        <v>9</v>
      </c>
      <c r="B15" s="98">
        <v>23</v>
      </c>
      <c r="C15" s="170" t="s">
        <v>14</v>
      </c>
      <c r="D15" s="97">
        <v>9</v>
      </c>
      <c r="E15" s="166" t="s">
        <v>531</v>
      </c>
      <c r="F15" s="164"/>
      <c r="G15" s="100"/>
      <c r="H15" s="100"/>
      <c r="I15" s="100"/>
      <c r="J15" s="100"/>
      <c r="K15" s="100"/>
      <c r="L15" s="100"/>
      <c r="M15" s="96">
        <v>12000</v>
      </c>
      <c r="N15" s="96"/>
      <c r="O15" s="95">
        <f t="shared" si="2"/>
        <v>12000</v>
      </c>
      <c r="P15" s="95">
        <f t="shared" si="3"/>
        <v>375354</v>
      </c>
    </row>
    <row r="16" spans="1:16" s="22" customFormat="1" ht="19.5" customHeight="1">
      <c r="A16" s="98">
        <v>9</v>
      </c>
      <c r="B16" s="98">
        <v>23</v>
      </c>
      <c r="C16" s="170" t="s">
        <v>14</v>
      </c>
      <c r="D16" s="97">
        <v>10</v>
      </c>
      <c r="E16" s="19" t="s">
        <v>530</v>
      </c>
      <c r="F16" s="164"/>
      <c r="G16" s="100"/>
      <c r="H16" s="100"/>
      <c r="I16" s="100"/>
      <c r="J16" s="100">
        <v>4920</v>
      </c>
      <c r="K16" s="100"/>
      <c r="L16" s="100"/>
      <c r="M16" s="96"/>
      <c r="N16" s="100"/>
      <c r="O16" s="95">
        <f t="shared" si="2"/>
        <v>4920</v>
      </c>
      <c r="P16" s="95">
        <f t="shared" si="3"/>
        <v>370434</v>
      </c>
    </row>
    <row r="17" spans="1:16" s="22" customFormat="1" ht="22.5" customHeight="1">
      <c r="A17" s="98">
        <v>9</v>
      </c>
      <c r="B17" s="98">
        <v>23</v>
      </c>
      <c r="C17" s="170" t="s">
        <v>14</v>
      </c>
      <c r="D17" s="97">
        <v>10</v>
      </c>
      <c r="E17" s="166" t="s">
        <v>532</v>
      </c>
      <c r="F17" s="164"/>
      <c r="G17" s="100"/>
      <c r="H17" s="100">
        <v>136560</v>
      </c>
      <c r="I17" s="100"/>
      <c r="J17" s="100"/>
      <c r="K17" s="100"/>
      <c r="L17" s="100"/>
      <c r="M17" s="96"/>
      <c r="N17" s="100"/>
      <c r="O17" s="95">
        <f t="shared" si="0"/>
        <v>136560</v>
      </c>
      <c r="P17" s="95">
        <f t="shared" si="1"/>
        <v>233874</v>
      </c>
    </row>
    <row r="18" spans="1:16" s="22" customFormat="1" ht="19.5" customHeight="1">
      <c r="A18" s="98">
        <v>9</v>
      </c>
      <c r="B18" s="98">
        <v>30</v>
      </c>
      <c r="C18" s="170" t="s">
        <v>14</v>
      </c>
      <c r="D18" s="97">
        <v>11</v>
      </c>
      <c r="E18" s="77" t="s">
        <v>533</v>
      </c>
      <c r="F18" s="164"/>
      <c r="G18" s="100">
        <v>19296</v>
      </c>
      <c r="H18" s="100"/>
      <c r="I18" s="100"/>
      <c r="J18" s="100"/>
      <c r="K18" s="100"/>
      <c r="L18" s="100"/>
      <c r="M18" s="96"/>
      <c r="N18" s="96"/>
      <c r="O18" s="95">
        <f t="shared" si="0"/>
        <v>19296</v>
      </c>
      <c r="P18" s="95">
        <f t="shared" si="1"/>
        <v>214578</v>
      </c>
    </row>
    <row r="19" spans="1:16" s="22" customFormat="1" ht="19.5" customHeight="1">
      <c r="A19" s="98">
        <v>9</v>
      </c>
      <c r="B19" s="98">
        <v>30</v>
      </c>
      <c r="C19" s="170" t="s">
        <v>14</v>
      </c>
      <c r="D19" s="97">
        <v>11</v>
      </c>
      <c r="E19" s="169" t="s">
        <v>534</v>
      </c>
      <c r="F19" s="164"/>
      <c r="G19" s="100"/>
      <c r="H19" s="100"/>
      <c r="I19" s="100"/>
      <c r="J19" s="100"/>
      <c r="K19" s="100"/>
      <c r="L19" s="100"/>
      <c r="M19" s="96">
        <v>35200</v>
      </c>
      <c r="N19" s="96"/>
      <c r="O19" s="95">
        <f t="shared" si="0"/>
        <v>35200</v>
      </c>
      <c r="P19" s="95">
        <f t="shared" si="1"/>
        <v>179378</v>
      </c>
    </row>
    <row r="20" spans="1:16" s="22" customFormat="1" ht="19.5" customHeight="1">
      <c r="A20" s="98">
        <v>9</v>
      </c>
      <c r="B20" s="98">
        <v>30</v>
      </c>
      <c r="C20" s="170" t="s">
        <v>14</v>
      </c>
      <c r="D20" s="97">
        <v>12</v>
      </c>
      <c r="E20" s="77" t="s">
        <v>535</v>
      </c>
      <c r="F20" s="164"/>
      <c r="G20" s="100"/>
      <c r="H20" s="100"/>
      <c r="I20" s="100"/>
      <c r="J20" s="100"/>
      <c r="K20" s="100"/>
      <c r="L20" s="100"/>
      <c r="M20" s="96"/>
      <c r="N20" s="96">
        <v>800</v>
      </c>
      <c r="O20" s="95">
        <f t="shared" si="0"/>
        <v>800</v>
      </c>
      <c r="P20" s="95">
        <f t="shared" si="1"/>
        <v>178578</v>
      </c>
    </row>
    <row r="21" spans="1:16" s="22" customFormat="1" ht="19.5" customHeight="1">
      <c r="A21" s="98">
        <v>9</v>
      </c>
      <c r="B21" s="98">
        <v>30</v>
      </c>
      <c r="C21" s="170" t="s">
        <v>14</v>
      </c>
      <c r="D21" s="97">
        <v>12</v>
      </c>
      <c r="E21" s="77" t="s">
        <v>500</v>
      </c>
      <c r="F21" s="164"/>
      <c r="G21" s="100"/>
      <c r="H21" s="100">
        <v>4680</v>
      </c>
      <c r="I21" s="100"/>
      <c r="J21" s="100"/>
      <c r="K21" s="100"/>
      <c r="L21" s="100"/>
      <c r="M21" s="96"/>
      <c r="N21" s="96"/>
      <c r="O21" s="95">
        <f t="shared" si="0"/>
        <v>4680</v>
      </c>
      <c r="P21" s="95">
        <f t="shared" si="1"/>
        <v>173898</v>
      </c>
    </row>
    <row r="22" spans="1:16" s="22" customFormat="1" ht="19.5" customHeight="1">
      <c r="A22" s="98">
        <v>9</v>
      </c>
      <c r="B22" s="98">
        <v>30</v>
      </c>
      <c r="C22" s="170" t="s">
        <v>14</v>
      </c>
      <c r="D22" s="97">
        <v>12</v>
      </c>
      <c r="E22" s="77" t="s">
        <v>536</v>
      </c>
      <c r="F22" s="164"/>
      <c r="G22" s="100"/>
      <c r="H22" s="100"/>
      <c r="I22" s="100"/>
      <c r="J22" s="100"/>
      <c r="K22" s="100">
        <v>1500</v>
      </c>
      <c r="L22" s="100"/>
      <c r="M22" s="96"/>
      <c r="N22" s="96"/>
      <c r="O22" s="95">
        <f t="shared" si="0"/>
        <v>1500</v>
      </c>
      <c r="P22" s="95">
        <f t="shared" si="1"/>
        <v>172398</v>
      </c>
    </row>
    <row r="23" spans="1:16" s="22" customFormat="1" ht="19.5" customHeight="1">
      <c r="A23" s="98">
        <v>9</v>
      </c>
      <c r="B23" s="98">
        <v>30</v>
      </c>
      <c r="C23" s="170" t="s">
        <v>14</v>
      </c>
      <c r="D23" s="97">
        <v>12</v>
      </c>
      <c r="E23" s="166" t="s">
        <v>537</v>
      </c>
      <c r="F23" s="164"/>
      <c r="G23" s="100"/>
      <c r="H23" s="100">
        <v>3500</v>
      </c>
      <c r="I23" s="100"/>
      <c r="J23" s="100"/>
      <c r="K23" s="100"/>
      <c r="L23" s="100"/>
      <c r="M23" s="96"/>
      <c r="N23" s="96"/>
      <c r="O23" s="95">
        <f t="shared" si="0"/>
        <v>3500</v>
      </c>
      <c r="P23" s="95">
        <f t="shared" si="1"/>
        <v>168898</v>
      </c>
    </row>
    <row r="24" spans="1:16" s="22" customFormat="1" ht="19.5" customHeight="1">
      <c r="A24" s="98">
        <v>9</v>
      </c>
      <c r="B24" s="98">
        <v>30</v>
      </c>
      <c r="C24" s="170" t="s">
        <v>14</v>
      </c>
      <c r="D24" s="97">
        <v>12</v>
      </c>
      <c r="E24" s="77" t="s">
        <v>538</v>
      </c>
      <c r="F24" s="164"/>
      <c r="G24" s="100"/>
      <c r="H24" s="100"/>
      <c r="I24" s="100"/>
      <c r="J24" s="100"/>
      <c r="K24" s="100">
        <v>41244</v>
      </c>
      <c r="L24" s="100"/>
      <c r="M24" s="96"/>
      <c r="N24" s="96"/>
      <c r="O24" s="95">
        <f t="shared" si="0"/>
        <v>41244</v>
      </c>
      <c r="P24" s="95">
        <f t="shared" si="1"/>
        <v>127654</v>
      </c>
    </row>
    <row r="25" spans="1:16" s="22" customFormat="1" ht="19.5" customHeight="1">
      <c r="A25" s="98">
        <v>9</v>
      </c>
      <c r="B25" s="98">
        <v>30</v>
      </c>
      <c r="C25" s="170" t="s">
        <v>13</v>
      </c>
      <c r="D25" s="97">
        <v>6</v>
      </c>
      <c r="E25" s="166" t="s">
        <v>539</v>
      </c>
      <c r="F25" s="164">
        <v>1170</v>
      </c>
      <c r="G25" s="100"/>
      <c r="H25" s="100"/>
      <c r="I25" s="100"/>
      <c r="J25" s="100"/>
      <c r="K25" s="100"/>
      <c r="L25" s="100"/>
      <c r="M25" s="96"/>
      <c r="N25" s="96"/>
      <c r="O25" s="95">
        <f t="shared" si="0"/>
        <v>0</v>
      </c>
      <c r="P25" s="95">
        <f t="shared" si="1"/>
        <v>128824</v>
      </c>
    </row>
    <row r="26" spans="1:16" s="22" customFormat="1" ht="19.5" customHeight="1">
      <c r="A26" s="98"/>
      <c r="B26" s="98"/>
      <c r="C26" s="170"/>
      <c r="D26" s="97"/>
      <c r="E26" s="166"/>
      <c r="F26" s="164"/>
      <c r="G26" s="100"/>
      <c r="H26" s="100"/>
      <c r="I26" s="100"/>
      <c r="J26" s="100"/>
      <c r="K26" s="100"/>
      <c r="L26" s="100"/>
      <c r="M26" s="96"/>
      <c r="N26" s="96"/>
      <c r="O26" s="95">
        <f t="shared" si="0"/>
        <v>0</v>
      </c>
      <c r="P26" s="95">
        <f t="shared" si="1"/>
        <v>128824</v>
      </c>
    </row>
    <row r="27" spans="1:16" s="22" customFormat="1" ht="19.5" customHeight="1">
      <c r="A27" s="98"/>
      <c r="B27" s="98"/>
      <c r="C27" s="170"/>
      <c r="D27" s="97"/>
      <c r="E27" s="166"/>
      <c r="F27" s="164"/>
      <c r="G27" s="100"/>
      <c r="H27" s="100"/>
      <c r="I27" s="100"/>
      <c r="J27" s="100"/>
      <c r="K27" s="100"/>
      <c r="L27" s="100"/>
      <c r="M27" s="96"/>
      <c r="N27" s="96"/>
      <c r="O27" s="95">
        <f t="shared" si="0"/>
        <v>0</v>
      </c>
      <c r="P27" s="95">
        <f t="shared" si="1"/>
        <v>128824</v>
      </c>
    </row>
    <row r="28" spans="1:16" s="22" customFormat="1" ht="19.5" customHeight="1">
      <c r="A28" s="98"/>
      <c r="B28" s="98"/>
      <c r="C28" s="170"/>
      <c r="D28" s="97"/>
      <c r="E28" s="166"/>
      <c r="F28" s="164"/>
      <c r="G28" s="100"/>
      <c r="H28" s="100"/>
      <c r="I28" s="100"/>
      <c r="J28" s="100"/>
      <c r="K28" s="100"/>
      <c r="L28" s="100"/>
      <c r="M28" s="96"/>
      <c r="N28" s="96"/>
      <c r="O28" s="95">
        <f t="shared" si="0"/>
        <v>0</v>
      </c>
      <c r="P28" s="95">
        <f t="shared" si="1"/>
        <v>128824</v>
      </c>
    </row>
    <row r="29" spans="1:16" s="22" customFormat="1" ht="19.5" customHeight="1">
      <c r="A29" s="98"/>
      <c r="B29" s="98"/>
      <c r="C29" s="170"/>
      <c r="D29" s="97"/>
      <c r="E29" s="166"/>
      <c r="F29" s="164"/>
      <c r="G29" s="100"/>
      <c r="H29" s="100"/>
      <c r="I29" s="100"/>
      <c r="J29" s="100"/>
      <c r="K29" s="100"/>
      <c r="L29" s="100"/>
      <c r="M29" s="96"/>
      <c r="N29" s="96"/>
      <c r="O29" s="95">
        <f aca="true" t="shared" si="4" ref="O29:O39">SUM(G29:N29)</f>
        <v>0</v>
      </c>
      <c r="P29" s="95">
        <f aca="true" t="shared" si="5" ref="P29:P39">P28+F29-O29</f>
        <v>128824</v>
      </c>
    </row>
    <row r="30" spans="1:16" s="22" customFormat="1" ht="19.5" customHeight="1">
      <c r="A30" s="98"/>
      <c r="B30" s="98"/>
      <c r="C30" s="170"/>
      <c r="D30" s="97"/>
      <c r="E30" s="168"/>
      <c r="F30" s="164"/>
      <c r="G30" s="100"/>
      <c r="H30" s="100"/>
      <c r="I30" s="100"/>
      <c r="J30" s="100"/>
      <c r="K30" s="100"/>
      <c r="L30" s="100"/>
      <c r="M30" s="96"/>
      <c r="N30" s="96"/>
      <c r="O30" s="95">
        <f t="shared" si="4"/>
        <v>0</v>
      </c>
      <c r="P30" s="95">
        <f t="shared" si="5"/>
        <v>128824</v>
      </c>
    </row>
    <row r="31" spans="1:16" s="22" customFormat="1" ht="19.5" customHeight="1">
      <c r="A31" s="98"/>
      <c r="B31" s="98"/>
      <c r="C31" s="170"/>
      <c r="D31" s="97"/>
      <c r="E31" s="77"/>
      <c r="F31" s="164"/>
      <c r="G31" s="100"/>
      <c r="H31" s="100"/>
      <c r="I31" s="100"/>
      <c r="J31" s="100"/>
      <c r="K31" s="100"/>
      <c r="L31" s="100"/>
      <c r="M31" s="96"/>
      <c r="N31" s="96"/>
      <c r="O31" s="95">
        <f t="shared" si="4"/>
        <v>0</v>
      </c>
      <c r="P31" s="95">
        <f t="shared" si="5"/>
        <v>128824</v>
      </c>
    </row>
    <row r="32" spans="1:16" s="22" customFormat="1" ht="19.5" customHeight="1">
      <c r="A32" s="98"/>
      <c r="B32" s="98"/>
      <c r="C32" s="170"/>
      <c r="D32" s="97"/>
      <c r="E32" s="77"/>
      <c r="F32" s="164"/>
      <c r="G32" s="100"/>
      <c r="H32" s="100"/>
      <c r="I32" s="100"/>
      <c r="J32" s="100"/>
      <c r="K32" s="100"/>
      <c r="L32" s="100"/>
      <c r="M32" s="96"/>
      <c r="N32" s="96"/>
      <c r="O32" s="95">
        <f t="shared" si="4"/>
        <v>0</v>
      </c>
      <c r="P32" s="95">
        <f t="shared" si="5"/>
        <v>128824</v>
      </c>
    </row>
    <row r="33" spans="1:16" s="22" customFormat="1" ht="19.5" customHeight="1">
      <c r="A33" s="98"/>
      <c r="B33" s="98"/>
      <c r="C33" s="170"/>
      <c r="D33" s="97"/>
      <c r="E33" s="77"/>
      <c r="F33" s="164"/>
      <c r="G33" s="100"/>
      <c r="H33" s="100"/>
      <c r="I33" s="100"/>
      <c r="J33" s="100"/>
      <c r="K33" s="100"/>
      <c r="L33" s="100"/>
      <c r="M33" s="96"/>
      <c r="N33" s="96"/>
      <c r="O33" s="95">
        <f t="shared" si="4"/>
        <v>0</v>
      </c>
      <c r="P33" s="95">
        <f t="shared" si="5"/>
        <v>128824</v>
      </c>
    </row>
    <row r="34" spans="1:16" s="22" customFormat="1" ht="19.5" customHeight="1">
      <c r="A34" s="98"/>
      <c r="B34" s="98"/>
      <c r="C34" s="170"/>
      <c r="D34" s="97"/>
      <c r="E34" s="77"/>
      <c r="F34" s="164"/>
      <c r="G34" s="100"/>
      <c r="H34" s="100"/>
      <c r="I34" s="100"/>
      <c r="J34" s="100"/>
      <c r="K34" s="100"/>
      <c r="L34" s="100"/>
      <c r="M34" s="96"/>
      <c r="N34" s="96"/>
      <c r="O34" s="95">
        <f t="shared" si="4"/>
        <v>0</v>
      </c>
      <c r="P34" s="95">
        <f t="shared" si="5"/>
        <v>128824</v>
      </c>
    </row>
    <row r="35" spans="1:16" s="22" customFormat="1" ht="19.5" customHeight="1">
      <c r="A35" s="98"/>
      <c r="B35" s="98"/>
      <c r="C35" s="170"/>
      <c r="D35" s="97"/>
      <c r="E35" s="166"/>
      <c r="F35" s="164"/>
      <c r="G35" s="100"/>
      <c r="H35" s="100"/>
      <c r="I35" s="100"/>
      <c r="J35" s="100"/>
      <c r="K35" s="100"/>
      <c r="L35" s="100"/>
      <c r="M35" s="96"/>
      <c r="N35" s="96"/>
      <c r="O35" s="95">
        <f t="shared" si="4"/>
        <v>0</v>
      </c>
      <c r="P35" s="95">
        <f t="shared" si="5"/>
        <v>128824</v>
      </c>
    </row>
    <row r="36" spans="1:16" s="22" customFormat="1" ht="19.5" customHeight="1">
      <c r="A36" s="98"/>
      <c r="B36" s="98"/>
      <c r="C36" s="170"/>
      <c r="D36" s="97"/>
      <c r="E36" s="77"/>
      <c r="F36" s="164"/>
      <c r="G36" s="100"/>
      <c r="H36" s="100"/>
      <c r="I36" s="100"/>
      <c r="J36" s="100"/>
      <c r="K36" s="100"/>
      <c r="L36" s="100"/>
      <c r="M36" s="96"/>
      <c r="N36" s="96"/>
      <c r="O36" s="95">
        <f t="shared" si="4"/>
        <v>0</v>
      </c>
      <c r="P36" s="95">
        <f t="shared" si="5"/>
        <v>128824</v>
      </c>
    </row>
    <row r="37" spans="1:16" s="22" customFormat="1" ht="19.5" customHeight="1">
      <c r="A37" s="98"/>
      <c r="B37" s="98"/>
      <c r="C37" s="170"/>
      <c r="D37" s="97"/>
      <c r="E37" s="168"/>
      <c r="F37" s="164"/>
      <c r="G37" s="100"/>
      <c r="H37" s="100"/>
      <c r="I37" s="100"/>
      <c r="J37" s="100"/>
      <c r="K37" s="100"/>
      <c r="L37" s="100"/>
      <c r="M37" s="96"/>
      <c r="N37" s="96"/>
      <c r="O37" s="95">
        <f t="shared" si="4"/>
        <v>0</v>
      </c>
      <c r="P37" s="95">
        <f t="shared" si="5"/>
        <v>128824</v>
      </c>
    </row>
    <row r="38" spans="1:16" s="22" customFormat="1" ht="19.5" customHeight="1">
      <c r="A38" s="98"/>
      <c r="B38" s="98"/>
      <c r="C38" s="170"/>
      <c r="D38" s="97"/>
      <c r="E38" s="77"/>
      <c r="F38" s="164"/>
      <c r="G38" s="100"/>
      <c r="H38" s="100"/>
      <c r="I38" s="100"/>
      <c r="J38" s="100"/>
      <c r="K38" s="100"/>
      <c r="L38" s="100"/>
      <c r="M38" s="96"/>
      <c r="N38" s="96"/>
      <c r="O38" s="95">
        <f t="shared" si="4"/>
        <v>0</v>
      </c>
      <c r="P38" s="95">
        <f t="shared" si="5"/>
        <v>128824</v>
      </c>
    </row>
    <row r="39" spans="1:16" s="22" customFormat="1" ht="19.5" customHeight="1">
      <c r="A39" s="98"/>
      <c r="B39" s="98"/>
      <c r="C39" s="170"/>
      <c r="D39" s="97"/>
      <c r="E39" s="168"/>
      <c r="F39" s="164"/>
      <c r="G39" s="100"/>
      <c r="H39" s="100"/>
      <c r="I39" s="100"/>
      <c r="J39" s="100"/>
      <c r="K39" s="100"/>
      <c r="L39" s="100"/>
      <c r="M39" s="96"/>
      <c r="N39" s="96"/>
      <c r="O39" s="95">
        <f t="shared" si="4"/>
        <v>0</v>
      </c>
      <c r="P39" s="95">
        <f t="shared" si="5"/>
        <v>128824</v>
      </c>
    </row>
    <row r="40" spans="1:16" s="22" customFormat="1" ht="19.5" customHeight="1" hidden="1">
      <c r="A40" s="2"/>
      <c r="B40" s="2"/>
      <c r="C40" s="171"/>
      <c r="D40" s="171"/>
      <c r="E40" s="15"/>
      <c r="F40" s="95"/>
      <c r="G40" s="95"/>
      <c r="H40" s="95"/>
      <c r="I40" s="95"/>
      <c r="J40" s="95"/>
      <c r="K40" s="95"/>
      <c r="L40" s="95"/>
      <c r="M40" s="95"/>
      <c r="N40" s="95"/>
      <c r="O40" s="95">
        <f t="shared" si="0"/>
        <v>0</v>
      </c>
      <c r="P40" s="95" t="e">
        <f>#REF!+F40-O40</f>
        <v>#REF!</v>
      </c>
    </row>
    <row r="41" spans="1:16" s="22" customFormat="1" ht="19.5" customHeight="1" hidden="1">
      <c r="A41" s="2"/>
      <c r="B41" s="2"/>
      <c r="C41" s="171"/>
      <c r="D41" s="171"/>
      <c r="E41" s="15"/>
      <c r="F41" s="95"/>
      <c r="G41" s="95"/>
      <c r="H41" s="95"/>
      <c r="I41" s="95"/>
      <c r="J41" s="95"/>
      <c r="K41" s="95"/>
      <c r="L41" s="95"/>
      <c r="M41" s="95"/>
      <c r="N41" s="95"/>
      <c r="O41" s="95">
        <f t="shared" si="0"/>
        <v>0</v>
      </c>
      <c r="P41" s="95" t="e">
        <f t="shared" si="1"/>
        <v>#REF!</v>
      </c>
    </row>
    <row r="42" spans="1:16" s="22" customFormat="1" ht="19.5" customHeight="1" hidden="1">
      <c r="A42" s="2"/>
      <c r="B42" s="2"/>
      <c r="C42" s="171"/>
      <c r="D42" s="171"/>
      <c r="E42" s="15"/>
      <c r="F42" s="95"/>
      <c r="G42" s="95"/>
      <c r="H42" s="95"/>
      <c r="I42" s="95"/>
      <c r="J42" s="95"/>
      <c r="K42" s="95"/>
      <c r="L42" s="95"/>
      <c r="M42" s="95"/>
      <c r="N42" s="95"/>
      <c r="O42" s="95">
        <f t="shared" si="0"/>
        <v>0</v>
      </c>
      <c r="P42" s="95" t="e">
        <f t="shared" si="1"/>
        <v>#REF!</v>
      </c>
    </row>
    <row r="43" spans="1:16" s="22" customFormat="1" ht="19.5" customHeight="1" hidden="1">
      <c r="A43" s="2"/>
      <c r="B43" s="2"/>
      <c r="C43" s="171"/>
      <c r="D43" s="171"/>
      <c r="E43" s="15"/>
      <c r="F43" s="95"/>
      <c r="G43" s="95"/>
      <c r="H43" s="95"/>
      <c r="I43" s="95"/>
      <c r="J43" s="95"/>
      <c r="K43" s="95"/>
      <c r="L43" s="95"/>
      <c r="M43" s="95"/>
      <c r="N43" s="95"/>
      <c r="O43" s="95">
        <f t="shared" si="0"/>
        <v>0</v>
      </c>
      <c r="P43" s="95" t="e">
        <f t="shared" si="1"/>
        <v>#REF!</v>
      </c>
    </row>
    <row r="44" spans="1:16" s="22" customFormat="1" ht="19.5" customHeight="1" hidden="1">
      <c r="A44" s="2"/>
      <c r="B44" s="2"/>
      <c r="C44" s="171"/>
      <c r="D44" s="171"/>
      <c r="E44" s="15"/>
      <c r="F44" s="95"/>
      <c r="G44" s="95"/>
      <c r="H44" s="95"/>
      <c r="I44" s="95"/>
      <c r="J44" s="95"/>
      <c r="K44" s="95"/>
      <c r="L44" s="95"/>
      <c r="M44" s="95"/>
      <c r="N44" s="95"/>
      <c r="O44" s="95">
        <f t="shared" si="0"/>
        <v>0</v>
      </c>
      <c r="P44" s="95" t="e">
        <f t="shared" si="1"/>
        <v>#REF!</v>
      </c>
    </row>
    <row r="45" spans="1:16" s="22" customFormat="1" ht="19.5" customHeight="1" hidden="1">
      <c r="A45" s="2"/>
      <c r="B45" s="2"/>
      <c r="C45" s="171"/>
      <c r="D45" s="171"/>
      <c r="E45" s="15"/>
      <c r="F45" s="95"/>
      <c r="G45" s="95"/>
      <c r="H45" s="95"/>
      <c r="I45" s="95"/>
      <c r="J45" s="95"/>
      <c r="K45" s="95"/>
      <c r="L45" s="95"/>
      <c r="M45" s="95"/>
      <c r="N45" s="95"/>
      <c r="O45" s="95">
        <f t="shared" si="0"/>
        <v>0</v>
      </c>
      <c r="P45" s="95" t="e">
        <f t="shared" si="1"/>
        <v>#REF!</v>
      </c>
    </row>
    <row r="46" spans="1:16" s="22" customFormat="1" ht="19.5" customHeight="1" hidden="1">
      <c r="A46" s="2"/>
      <c r="B46" s="2"/>
      <c r="C46" s="171"/>
      <c r="D46" s="171"/>
      <c r="E46" s="15"/>
      <c r="F46" s="95"/>
      <c r="G46" s="95"/>
      <c r="H46" s="95"/>
      <c r="I46" s="95"/>
      <c r="J46" s="95"/>
      <c r="K46" s="95"/>
      <c r="L46" s="95"/>
      <c r="M46" s="95"/>
      <c r="N46" s="95"/>
      <c r="O46" s="95">
        <f t="shared" si="0"/>
        <v>0</v>
      </c>
      <c r="P46" s="95" t="e">
        <f t="shared" si="1"/>
        <v>#REF!</v>
      </c>
    </row>
    <row r="47" spans="1:16" s="22" customFormat="1" ht="19.5" customHeight="1" hidden="1">
      <c r="A47" s="2"/>
      <c r="B47" s="2"/>
      <c r="C47" s="171"/>
      <c r="D47" s="171"/>
      <c r="E47" s="15"/>
      <c r="F47" s="95"/>
      <c r="G47" s="95"/>
      <c r="H47" s="95"/>
      <c r="I47" s="95"/>
      <c r="J47" s="95"/>
      <c r="K47" s="95"/>
      <c r="L47" s="95"/>
      <c r="M47" s="95"/>
      <c r="N47" s="95"/>
      <c r="O47" s="95">
        <f t="shared" si="0"/>
        <v>0</v>
      </c>
      <c r="P47" s="95" t="e">
        <f t="shared" si="1"/>
        <v>#REF!</v>
      </c>
    </row>
    <row r="48" spans="1:16" s="22" customFormat="1" ht="19.5" customHeight="1" hidden="1">
      <c r="A48" s="2"/>
      <c r="B48" s="2"/>
      <c r="C48" s="171"/>
      <c r="D48" s="171"/>
      <c r="E48" s="15"/>
      <c r="F48" s="95"/>
      <c r="G48" s="95"/>
      <c r="H48" s="95"/>
      <c r="I48" s="95"/>
      <c r="J48" s="95"/>
      <c r="K48" s="95"/>
      <c r="L48" s="95"/>
      <c r="M48" s="95"/>
      <c r="N48" s="95"/>
      <c r="O48" s="95">
        <f t="shared" si="0"/>
        <v>0</v>
      </c>
      <c r="P48" s="95" t="e">
        <f t="shared" si="1"/>
        <v>#REF!</v>
      </c>
    </row>
    <row r="49" spans="1:16" s="22" customFormat="1" ht="19.5" customHeight="1" hidden="1">
      <c r="A49" s="2"/>
      <c r="B49" s="2"/>
      <c r="C49" s="171"/>
      <c r="D49" s="171"/>
      <c r="E49" s="15"/>
      <c r="F49" s="95"/>
      <c r="G49" s="95"/>
      <c r="H49" s="95"/>
      <c r="I49" s="95"/>
      <c r="J49" s="95"/>
      <c r="K49" s="95"/>
      <c r="L49" s="95"/>
      <c r="M49" s="95"/>
      <c r="N49" s="95"/>
      <c r="O49" s="95">
        <f t="shared" si="0"/>
        <v>0</v>
      </c>
      <c r="P49" s="95" t="e">
        <f t="shared" si="1"/>
        <v>#REF!</v>
      </c>
    </row>
    <row r="50" spans="1:16" s="22" customFormat="1" ht="19.5" customHeight="1" hidden="1">
      <c r="A50" s="2"/>
      <c r="B50" s="2"/>
      <c r="C50" s="171"/>
      <c r="D50" s="171"/>
      <c r="E50" s="15"/>
      <c r="F50" s="95"/>
      <c r="G50" s="95"/>
      <c r="H50" s="95"/>
      <c r="I50" s="95"/>
      <c r="J50" s="95"/>
      <c r="K50" s="95"/>
      <c r="L50" s="95"/>
      <c r="M50" s="95"/>
      <c r="N50" s="95"/>
      <c r="O50" s="95">
        <f t="shared" si="0"/>
        <v>0</v>
      </c>
      <c r="P50" s="95" t="e">
        <f t="shared" si="1"/>
        <v>#REF!</v>
      </c>
    </row>
    <row r="51" spans="1:16" s="22" customFormat="1" ht="12.75" customHeight="1" hidden="1">
      <c r="A51" s="2"/>
      <c r="B51" s="2"/>
      <c r="C51" s="171"/>
      <c r="D51" s="171"/>
      <c r="E51" s="16"/>
      <c r="F51" s="95"/>
      <c r="G51" s="95"/>
      <c r="H51" s="95"/>
      <c r="I51" s="95"/>
      <c r="J51" s="95"/>
      <c r="K51" s="95"/>
      <c r="L51" s="95"/>
      <c r="M51" s="95"/>
      <c r="N51" s="95"/>
      <c r="O51" s="95">
        <f t="shared" si="0"/>
        <v>0</v>
      </c>
      <c r="P51" s="95" t="e">
        <f t="shared" si="1"/>
        <v>#REF!</v>
      </c>
    </row>
    <row r="52" spans="1:16" s="22" customFormat="1" ht="19.5" customHeight="1" hidden="1">
      <c r="A52" s="2"/>
      <c r="B52" s="2"/>
      <c r="C52" s="171"/>
      <c r="D52" s="171"/>
      <c r="E52" s="17"/>
      <c r="F52" s="95"/>
      <c r="G52" s="95"/>
      <c r="H52" s="95"/>
      <c r="I52" s="95"/>
      <c r="J52" s="95"/>
      <c r="K52" s="95"/>
      <c r="L52" s="95"/>
      <c r="M52" s="95"/>
      <c r="N52" s="95"/>
      <c r="O52" s="95">
        <f t="shared" si="0"/>
        <v>0</v>
      </c>
      <c r="P52" s="95" t="e">
        <f t="shared" si="1"/>
        <v>#REF!</v>
      </c>
    </row>
    <row r="53" spans="1:16" s="22" customFormat="1" ht="19.5" customHeight="1" hidden="1">
      <c r="A53" s="2"/>
      <c r="B53" s="2"/>
      <c r="C53" s="171"/>
      <c r="D53" s="171"/>
      <c r="E53" s="17"/>
      <c r="F53" s="95"/>
      <c r="G53" s="95"/>
      <c r="H53" s="95"/>
      <c r="I53" s="95"/>
      <c r="J53" s="95"/>
      <c r="K53" s="95"/>
      <c r="L53" s="95"/>
      <c r="M53" s="95"/>
      <c r="N53" s="95"/>
      <c r="O53" s="95">
        <f t="shared" si="0"/>
        <v>0</v>
      </c>
      <c r="P53" s="95" t="e">
        <f t="shared" si="1"/>
        <v>#REF!</v>
      </c>
    </row>
    <row r="54" spans="1:16" s="22" customFormat="1" ht="19.5" customHeight="1" hidden="1">
      <c r="A54" s="2"/>
      <c r="B54" s="2"/>
      <c r="C54" s="171"/>
      <c r="D54" s="171"/>
      <c r="E54" s="17"/>
      <c r="F54" s="95"/>
      <c r="G54" s="95"/>
      <c r="H54" s="95"/>
      <c r="I54" s="95"/>
      <c r="J54" s="95"/>
      <c r="K54" s="95"/>
      <c r="L54" s="95"/>
      <c r="M54" s="95"/>
      <c r="N54" s="95"/>
      <c r="O54" s="95">
        <f t="shared" si="0"/>
        <v>0</v>
      </c>
      <c r="P54" s="95" t="e">
        <f t="shared" si="1"/>
        <v>#REF!</v>
      </c>
    </row>
    <row r="55" spans="1:16" s="22" customFormat="1" ht="19.5" customHeight="1" hidden="1">
      <c r="A55" s="2"/>
      <c r="B55" s="2"/>
      <c r="C55" s="171"/>
      <c r="D55" s="171"/>
      <c r="E55" s="1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22" customFormat="1" ht="19.5" customHeight="1" hidden="1">
      <c r="A56" s="2"/>
      <c r="B56" s="2"/>
      <c r="C56" s="171"/>
      <c r="D56" s="171"/>
      <c r="E56" s="1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s="23" customFormat="1" ht="19.5" customHeight="1">
      <c r="A57" s="24"/>
      <c r="B57" s="24"/>
      <c r="C57" s="172"/>
      <c r="D57" s="173"/>
      <c r="E57" s="111" t="s">
        <v>79</v>
      </c>
      <c r="F57" s="101">
        <f>SUM(F5:F56)</f>
        <v>96910</v>
      </c>
      <c r="G57" s="101">
        <f>SUM(G5:G56)</f>
        <v>19296</v>
      </c>
      <c r="H57" s="101">
        <f aca="true" t="shared" si="6" ref="H57:N57">SUM(H5:H56)</f>
        <v>144740</v>
      </c>
      <c r="I57" s="101">
        <f t="shared" si="6"/>
        <v>0</v>
      </c>
      <c r="J57" s="101">
        <f t="shared" si="6"/>
        <v>4920</v>
      </c>
      <c r="K57" s="101">
        <f t="shared" si="6"/>
        <v>42744</v>
      </c>
      <c r="L57" s="101">
        <f t="shared" si="6"/>
        <v>41106</v>
      </c>
      <c r="M57" s="101">
        <f t="shared" si="6"/>
        <v>50500</v>
      </c>
      <c r="N57" s="101">
        <f t="shared" si="6"/>
        <v>3572</v>
      </c>
      <c r="O57" s="101">
        <f t="shared" si="0"/>
        <v>306878</v>
      </c>
      <c r="P57" s="95">
        <f>F57-O57</f>
        <v>-209968</v>
      </c>
    </row>
    <row r="58" spans="1:16" s="23" customFormat="1" ht="19.5" customHeight="1">
      <c r="A58" s="24"/>
      <c r="B58" s="24"/>
      <c r="C58" s="25"/>
      <c r="D58" s="11"/>
      <c r="E58" s="111" t="s">
        <v>202</v>
      </c>
      <c r="F58" s="101">
        <f>F57+'08分類帳'!F56</f>
        <v>754057</v>
      </c>
      <c r="G58" s="101">
        <f>G57+'08分類帳'!G56</f>
        <v>57255</v>
      </c>
      <c r="H58" s="101">
        <f>H57+'08分類帳'!H56</f>
        <v>339557</v>
      </c>
      <c r="I58" s="101">
        <f>I57+'08分類帳'!I56</f>
        <v>0</v>
      </c>
      <c r="J58" s="101">
        <f>J57+'08分類帳'!J56</f>
        <v>4920</v>
      </c>
      <c r="K58" s="101">
        <f>K57+'08分類帳'!K56</f>
        <v>98071</v>
      </c>
      <c r="L58" s="101">
        <f>L57+'08分類帳'!L56</f>
        <v>44953</v>
      </c>
      <c r="M58" s="101">
        <f>M57+'08分類帳'!M56</f>
        <v>75900</v>
      </c>
      <c r="N58" s="101">
        <f>N57+'08分類帳'!N56</f>
        <v>4577</v>
      </c>
      <c r="O58" s="101">
        <f t="shared" si="0"/>
        <v>625233</v>
      </c>
      <c r="P58" s="101">
        <f>F58-O58</f>
        <v>128824</v>
      </c>
    </row>
    <row r="59" spans="1:16" ht="44.2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</row>
    <row r="60" spans="1:16" s="21" customFormat="1" ht="60" customHeight="1">
      <c r="A60" s="27"/>
      <c r="B60" s="27"/>
      <c r="C60" s="27"/>
      <c r="D60" s="27"/>
      <c r="E60" s="47" t="s">
        <v>157</v>
      </c>
      <c r="F60" s="5" t="s">
        <v>32</v>
      </c>
      <c r="G60" s="5" t="s">
        <v>73</v>
      </c>
      <c r="H60" s="5" t="s">
        <v>165</v>
      </c>
      <c r="I60" s="5" t="s">
        <v>156</v>
      </c>
      <c r="J60" s="5" t="s">
        <v>167</v>
      </c>
      <c r="K60" s="5" t="s">
        <v>33</v>
      </c>
      <c r="L60" s="5"/>
      <c r="M60" s="5"/>
      <c r="N60" s="5"/>
      <c r="O60" s="432" t="s">
        <v>153</v>
      </c>
      <c r="P60" s="433"/>
    </row>
    <row r="61" spans="1:16" ht="41.25" customHeight="1">
      <c r="A61" s="26"/>
      <c r="B61" s="26"/>
      <c r="C61" s="26"/>
      <c r="D61" s="26"/>
      <c r="E61" s="18"/>
      <c r="F61" s="95">
        <v>1170</v>
      </c>
      <c r="G61" s="95"/>
      <c r="H61" s="95">
        <v>43890</v>
      </c>
      <c r="I61" s="95">
        <v>47880</v>
      </c>
      <c r="J61" s="95"/>
      <c r="K61" s="95">
        <v>3970</v>
      </c>
      <c r="L61" s="95"/>
      <c r="M61" s="97"/>
      <c r="N61" s="97"/>
      <c r="O61" s="422">
        <f>SUM(F61:N61)</f>
        <v>96910</v>
      </c>
      <c r="P61" s="423"/>
    </row>
  </sheetData>
  <sheetProtection/>
  <mergeCells count="9">
    <mergeCell ref="O61:P61"/>
    <mergeCell ref="O60:P60"/>
    <mergeCell ref="P2:P3"/>
    <mergeCell ref="A1:H1"/>
    <mergeCell ref="A2:B2"/>
    <mergeCell ref="C2:D2"/>
    <mergeCell ref="G2:O2"/>
    <mergeCell ref="E2:E3"/>
    <mergeCell ref="I1:J1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1"/>
  <headerFooter alignWithMargins="0">
    <oddFooter>&amp;C&amp;"標楷體,標準"第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7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63" customWidth="1"/>
    <col min="2" max="2" width="14.50390625" style="69" customWidth="1"/>
    <col min="3" max="3" width="39.375" style="63" customWidth="1"/>
    <col min="4" max="4" width="16.625" style="63" customWidth="1"/>
    <col min="5" max="5" width="14.50390625" style="69" customWidth="1"/>
    <col min="6" max="6" width="11.125" style="63" customWidth="1"/>
    <col min="7" max="7" width="14.00390625" style="69" customWidth="1"/>
    <col min="8" max="8" width="11.375" style="63" customWidth="1"/>
    <col min="9" max="16384" width="8.875" style="63" customWidth="1"/>
  </cols>
  <sheetData>
    <row r="1" spans="1:8" ht="25.5">
      <c r="A1" s="426" t="str">
        <f>'08結算'!A1:C1</f>
        <v>嘉義縣立義竹國民中學</v>
      </c>
      <c r="B1" s="426"/>
      <c r="C1" s="426"/>
      <c r="D1" s="118" t="str">
        <f>'基本資料'!A6</f>
        <v>102年9月份</v>
      </c>
      <c r="E1" s="112" t="s">
        <v>203</v>
      </c>
      <c r="F1" s="112"/>
      <c r="G1" s="112"/>
      <c r="H1" s="112"/>
    </row>
    <row r="2" spans="1:8" ht="25.5" customHeight="1">
      <c r="A2" s="424" t="s">
        <v>60</v>
      </c>
      <c r="B2" s="424"/>
      <c r="C2" s="424"/>
      <c r="D2" s="424" t="s">
        <v>61</v>
      </c>
      <c r="E2" s="424"/>
      <c r="F2" s="424"/>
      <c r="G2" s="424" t="s">
        <v>62</v>
      </c>
      <c r="H2" s="424"/>
    </row>
    <row r="3" spans="1:8" ht="25.5" customHeight="1">
      <c r="A3" s="4" t="s">
        <v>63</v>
      </c>
      <c r="B3" s="64" t="s">
        <v>64</v>
      </c>
      <c r="C3" s="4" t="s">
        <v>65</v>
      </c>
      <c r="D3" s="4" t="s">
        <v>66</v>
      </c>
      <c r="E3" s="64" t="s">
        <v>67</v>
      </c>
      <c r="F3" s="4" t="s">
        <v>68</v>
      </c>
      <c r="G3" s="64" t="s">
        <v>67</v>
      </c>
      <c r="H3" s="4" t="s">
        <v>68</v>
      </c>
    </row>
    <row r="4" spans="1:8" ht="25.5" customHeight="1">
      <c r="A4" s="4" t="s">
        <v>69</v>
      </c>
      <c r="B4" s="65">
        <f>'09分類帳'!P4</f>
        <v>338792</v>
      </c>
      <c r="C4" s="427" t="s">
        <v>176</v>
      </c>
      <c r="D4" s="4" t="s">
        <v>70</v>
      </c>
      <c r="E4" s="65">
        <f>'09分類帳'!G57</f>
        <v>19296</v>
      </c>
      <c r="F4" s="66">
        <f>E4/(E13-E8)</f>
        <v>0.07305382873844336</v>
      </c>
      <c r="G4" s="65">
        <f>'09分類帳'!G58</f>
        <v>57255</v>
      </c>
      <c r="H4" s="66">
        <f>G4/(G13-G8)</f>
        <v>0.10860987703969557</v>
      </c>
    </row>
    <row r="5" spans="1:8" ht="25.5" customHeight="1">
      <c r="A5" s="4" t="s">
        <v>71</v>
      </c>
      <c r="B5" s="65">
        <f>'09分類帳'!F61</f>
        <v>1170</v>
      </c>
      <c r="C5" s="428"/>
      <c r="D5" s="4" t="s">
        <v>72</v>
      </c>
      <c r="E5" s="65">
        <f>'09分類帳'!H57</f>
        <v>144740</v>
      </c>
      <c r="F5" s="66">
        <f>E5/(E13-E8)</f>
        <v>0.5479794346808817</v>
      </c>
      <c r="G5" s="65">
        <f>'09分類帳'!H58</f>
        <v>339557</v>
      </c>
      <c r="H5" s="66">
        <f>G5/(G13-G8)</f>
        <v>0.6441226795558102</v>
      </c>
    </row>
    <row r="6" spans="1:8" ht="29.25" customHeight="1">
      <c r="A6" s="5" t="s">
        <v>73</v>
      </c>
      <c r="B6" s="65">
        <f>'09分類帳'!G61</f>
        <v>0</v>
      </c>
      <c r="C6" s="428"/>
      <c r="D6" s="4" t="s">
        <v>74</v>
      </c>
      <c r="E6" s="65">
        <f>'09分類帳'!I57</f>
        <v>0</v>
      </c>
      <c r="F6" s="66">
        <f>E6/(E13-E8)</f>
        <v>0</v>
      </c>
      <c r="G6" s="65">
        <f>'09分類帳'!I58</f>
        <v>0</v>
      </c>
      <c r="H6" s="66">
        <f>G6/(G13-G8)</f>
        <v>0</v>
      </c>
    </row>
    <row r="7" spans="1:8" ht="31.5">
      <c r="A7" s="73" t="s">
        <v>165</v>
      </c>
      <c r="B7" s="65">
        <f>'09分類帳'!H61</f>
        <v>43890</v>
      </c>
      <c r="C7" s="428"/>
      <c r="D7" s="4" t="s">
        <v>9</v>
      </c>
      <c r="E7" s="65">
        <f>'09分類帳'!J57</f>
        <v>4920</v>
      </c>
      <c r="F7" s="66">
        <f>E7/(E13-E8)</f>
        <v>0.018626909068881703</v>
      </c>
      <c r="G7" s="65">
        <f>'09分類帳'!J58</f>
        <v>4920</v>
      </c>
      <c r="H7" s="66">
        <f>G7/(G13-G8)</f>
        <v>0.009332994411585053</v>
      </c>
    </row>
    <row r="8" spans="1:8" ht="31.5">
      <c r="A8" s="73" t="s">
        <v>155</v>
      </c>
      <c r="B8" s="65">
        <f>'09分類帳'!I61</f>
        <v>47880</v>
      </c>
      <c r="C8" s="428"/>
      <c r="D8" s="4" t="s">
        <v>16</v>
      </c>
      <c r="E8" s="65">
        <f>'09分類帳'!K57</f>
        <v>42744</v>
      </c>
      <c r="F8" s="66"/>
      <c r="G8" s="65">
        <f>'09分類帳'!K58</f>
        <v>98071</v>
      </c>
      <c r="H8" s="66"/>
    </row>
    <row r="9" spans="1:8" ht="32.25" customHeight="1">
      <c r="A9" s="47" t="s">
        <v>167</v>
      </c>
      <c r="B9" s="65">
        <f>'09分類帳'!J61</f>
        <v>0</v>
      </c>
      <c r="C9" s="428"/>
      <c r="D9" s="4" t="s">
        <v>75</v>
      </c>
      <c r="E9" s="65">
        <f>'09分類帳'!L57</f>
        <v>41106</v>
      </c>
      <c r="F9" s="66">
        <f>E9/(E13-E8)</f>
        <v>0.15562555369622993</v>
      </c>
      <c r="G9" s="65">
        <f>'09分類帳'!L58</f>
        <v>44953</v>
      </c>
      <c r="H9" s="66">
        <f>G9/(G13-G8)</f>
        <v>0.08527359711056563</v>
      </c>
    </row>
    <row r="10" spans="1:8" ht="35.25" customHeight="1">
      <c r="A10" s="4" t="s">
        <v>144</v>
      </c>
      <c r="B10" s="65">
        <f>'09分類帳'!K61</f>
        <v>3970</v>
      </c>
      <c r="C10" s="428"/>
      <c r="D10" s="4" t="s">
        <v>76</v>
      </c>
      <c r="E10" s="65">
        <f>'09分類帳'!M57</f>
        <v>50500</v>
      </c>
      <c r="F10" s="66">
        <f>E10/(E13-E8)</f>
        <v>0.19119083495498496</v>
      </c>
      <c r="G10" s="65">
        <f>'09分類帳'!M58</f>
        <v>75900</v>
      </c>
      <c r="H10" s="66">
        <f>G10/(G13-G8)</f>
        <v>0.14397851134945236</v>
      </c>
    </row>
    <row r="11" spans="1:8" ht="30.75" customHeight="1">
      <c r="A11" s="47"/>
      <c r="B11" s="65"/>
      <c r="C11" s="428"/>
      <c r="D11" s="4" t="s">
        <v>10</v>
      </c>
      <c r="E11" s="65">
        <f>'09分類帳'!N57</f>
        <v>3572</v>
      </c>
      <c r="F11" s="66">
        <f>E11/(E13-E8)</f>
        <v>0.013523438860578343</v>
      </c>
      <c r="G11" s="65">
        <f>'09分類帳'!N58</f>
        <v>4577</v>
      </c>
      <c r="H11" s="66">
        <f>G11/(G13-G8)</f>
        <v>0.008682340532891217</v>
      </c>
    </row>
    <row r="12" spans="1:8" ht="25.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0" customHeight="1">
      <c r="A13" s="4"/>
      <c r="B13" s="65"/>
      <c r="C13" s="429"/>
      <c r="D13" s="4" t="s">
        <v>78</v>
      </c>
      <c r="E13" s="65">
        <f>SUM(E4:E12)</f>
        <v>306878</v>
      </c>
      <c r="F13" s="66">
        <f>(E13-E8)/(E13-E8)</f>
        <v>1</v>
      </c>
      <c r="G13" s="65">
        <f>SUM(G4:G12)</f>
        <v>625233</v>
      </c>
      <c r="H13" s="67">
        <f>(G13-G8)/(G13-G8)</f>
        <v>1</v>
      </c>
    </row>
    <row r="14" spans="1:8" ht="35.25" customHeight="1">
      <c r="A14" s="4" t="s">
        <v>79</v>
      </c>
      <c r="B14" s="65">
        <f>SUM(B5:B13)</f>
        <v>96910</v>
      </c>
      <c r="C14" s="429"/>
      <c r="D14" s="4" t="s">
        <v>80</v>
      </c>
      <c r="E14" s="65">
        <f>'09分類帳'!P58</f>
        <v>128824</v>
      </c>
      <c r="F14" s="66"/>
      <c r="G14" s="65">
        <f>E14</f>
        <v>128824</v>
      </c>
      <c r="H14" s="70"/>
    </row>
    <row r="15" spans="1:8" ht="33" customHeight="1">
      <c r="A15" s="4" t="s">
        <v>11</v>
      </c>
      <c r="B15" s="65">
        <f>B14+B4</f>
        <v>435702</v>
      </c>
      <c r="C15" s="430"/>
      <c r="D15" s="4" t="s">
        <v>11</v>
      </c>
      <c r="E15" s="65">
        <f>E13+E14</f>
        <v>435702</v>
      </c>
      <c r="F15" s="67">
        <f>SUM(F4:F11)</f>
        <v>0.9999999999999999</v>
      </c>
      <c r="G15" s="65">
        <f>G13+G14</f>
        <v>754057</v>
      </c>
      <c r="H15" s="67">
        <f>SUM(H4:H11)</f>
        <v>1</v>
      </c>
    </row>
    <row r="16" spans="1:8" ht="66.75" customHeight="1">
      <c r="A16" s="4" t="s">
        <v>81</v>
      </c>
      <c r="B16" s="431" t="s">
        <v>82</v>
      </c>
      <c r="C16" s="431"/>
      <c r="D16" s="431"/>
      <c r="E16" s="431"/>
      <c r="F16" s="431"/>
      <c r="G16" s="431"/>
      <c r="H16" s="431"/>
    </row>
    <row r="17" spans="1:8" ht="22.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3" topLeftCell="BM12" activePane="bottomLeft" state="frozen"/>
      <selection pane="topLeft" activeCell="A1" sqref="A1"/>
      <selection pane="bottomLeft" activeCell="E34" sqref="E34"/>
    </sheetView>
  </sheetViews>
  <sheetFormatPr defaultColWidth="8.875" defaultRowHeight="16.5"/>
  <cols>
    <col min="1" max="1" width="3.625" style="0" customWidth="1"/>
    <col min="2" max="2" width="3.375" style="0" customWidth="1"/>
    <col min="3" max="3" width="2.875" style="0" customWidth="1"/>
    <col min="4" max="4" width="3.625" style="31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0" width="7.625" style="0" customWidth="1"/>
    <col min="11" max="11" width="9.625" style="0" customWidth="1"/>
    <col min="12" max="12" width="9.125" style="0" customWidth="1"/>
    <col min="13" max="13" width="11.375" style="0" bestFit="1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'基本資料'!A7</f>
        <v>102年10月份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540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10</v>
      </c>
      <c r="B4" s="97">
        <v>1</v>
      </c>
      <c r="C4" s="1" t="s">
        <v>35</v>
      </c>
      <c r="D4" s="1" t="s">
        <v>35</v>
      </c>
      <c r="E4" s="81" t="s">
        <v>201</v>
      </c>
      <c r="F4" s="95">
        <f>'09分類帳'!P58</f>
        <v>128824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128824</v>
      </c>
    </row>
    <row r="5" spans="1:16" s="22" customFormat="1" ht="19.5" customHeight="1">
      <c r="A5" s="98"/>
      <c r="B5" s="98">
        <v>2</v>
      </c>
      <c r="C5" s="71" t="s">
        <v>317</v>
      </c>
      <c r="D5" s="97">
        <v>13</v>
      </c>
      <c r="E5" s="77" t="s">
        <v>542</v>
      </c>
      <c r="F5" s="164"/>
      <c r="G5" s="164"/>
      <c r="H5" s="164">
        <v>3500</v>
      </c>
      <c r="I5" s="164"/>
      <c r="J5" s="164"/>
      <c r="K5" s="164"/>
      <c r="L5" s="164"/>
      <c r="M5" s="164"/>
      <c r="N5" s="164"/>
      <c r="O5" s="95">
        <f aca="true" t="shared" si="0" ref="O5:O45">SUM(G5:N5)</f>
        <v>3500</v>
      </c>
      <c r="P5" s="95">
        <f aca="true" t="shared" si="1" ref="P5:P39">P4+F5-O5</f>
        <v>125324</v>
      </c>
    </row>
    <row r="6" spans="1:16" s="22" customFormat="1" ht="19.5" customHeight="1">
      <c r="A6" s="98"/>
      <c r="B6" s="98">
        <v>2</v>
      </c>
      <c r="C6" s="71" t="s">
        <v>317</v>
      </c>
      <c r="D6" s="97">
        <v>13</v>
      </c>
      <c r="E6" s="77" t="s">
        <v>341</v>
      </c>
      <c r="F6" s="164"/>
      <c r="G6" s="164"/>
      <c r="H6" s="164">
        <v>1200</v>
      </c>
      <c r="I6" s="164"/>
      <c r="J6" s="164"/>
      <c r="K6" s="164"/>
      <c r="L6" s="164"/>
      <c r="M6" s="164"/>
      <c r="N6" s="164"/>
      <c r="O6" s="95">
        <f t="shared" si="0"/>
        <v>1200</v>
      </c>
      <c r="P6" s="95">
        <f t="shared" si="1"/>
        <v>124124</v>
      </c>
    </row>
    <row r="7" spans="1:16" s="22" customFormat="1" ht="19.5" customHeight="1">
      <c r="A7" s="98"/>
      <c r="B7" s="98">
        <v>2</v>
      </c>
      <c r="C7" s="71" t="s">
        <v>317</v>
      </c>
      <c r="D7" s="97">
        <v>13</v>
      </c>
      <c r="E7" s="19" t="s">
        <v>541</v>
      </c>
      <c r="F7" s="164"/>
      <c r="G7" s="164"/>
      <c r="H7" s="164"/>
      <c r="I7" s="164"/>
      <c r="J7" s="164"/>
      <c r="K7" s="164"/>
      <c r="L7" s="164">
        <v>24490</v>
      </c>
      <c r="M7" s="164"/>
      <c r="N7" s="164"/>
      <c r="O7" s="95">
        <f t="shared" si="0"/>
        <v>24490</v>
      </c>
      <c r="P7" s="95">
        <f t="shared" si="1"/>
        <v>99634</v>
      </c>
    </row>
    <row r="8" spans="1:16" s="22" customFormat="1" ht="19.5" customHeight="1">
      <c r="A8" s="98"/>
      <c r="B8" s="98">
        <v>2</v>
      </c>
      <c r="C8" s="71" t="s">
        <v>317</v>
      </c>
      <c r="D8" s="95">
        <v>14</v>
      </c>
      <c r="E8" s="174" t="s">
        <v>543</v>
      </c>
      <c r="F8" s="164"/>
      <c r="G8" s="164"/>
      <c r="H8" s="164">
        <v>90136</v>
      </c>
      <c r="I8" s="164"/>
      <c r="J8" s="164"/>
      <c r="K8" s="164"/>
      <c r="L8" s="164"/>
      <c r="M8" s="164"/>
      <c r="N8" s="164"/>
      <c r="O8" s="95">
        <f t="shared" si="0"/>
        <v>90136</v>
      </c>
      <c r="P8" s="95">
        <f t="shared" si="1"/>
        <v>9498</v>
      </c>
    </row>
    <row r="9" spans="1:16" s="22" customFormat="1" ht="19.5" customHeight="1">
      <c r="A9" s="98"/>
      <c r="B9" s="98">
        <v>2</v>
      </c>
      <c r="C9" s="71" t="s">
        <v>317</v>
      </c>
      <c r="D9" s="95">
        <v>14</v>
      </c>
      <c r="E9" s="19" t="s">
        <v>544</v>
      </c>
      <c r="F9" s="164"/>
      <c r="G9" s="164"/>
      <c r="H9" s="164">
        <v>8990</v>
      </c>
      <c r="I9" s="164"/>
      <c r="J9" s="164"/>
      <c r="K9" s="164"/>
      <c r="L9" s="164"/>
      <c r="M9" s="164"/>
      <c r="N9" s="164"/>
      <c r="O9" s="95">
        <f t="shared" si="0"/>
        <v>8990</v>
      </c>
      <c r="P9" s="95">
        <f t="shared" si="1"/>
        <v>508</v>
      </c>
    </row>
    <row r="10" spans="1:16" s="22" customFormat="1" ht="19.5" customHeight="1">
      <c r="A10" s="98"/>
      <c r="B10" s="98">
        <v>3</v>
      </c>
      <c r="C10" s="71" t="s">
        <v>13</v>
      </c>
      <c r="D10" s="95">
        <v>7</v>
      </c>
      <c r="E10" s="218" t="s">
        <v>546</v>
      </c>
      <c r="F10" s="164">
        <v>500000</v>
      </c>
      <c r="G10" s="164"/>
      <c r="H10" s="164"/>
      <c r="I10" s="164"/>
      <c r="J10" s="164"/>
      <c r="K10" s="164"/>
      <c r="L10" s="164"/>
      <c r="M10" s="164"/>
      <c r="N10" s="164"/>
      <c r="O10" s="95">
        <f aca="true" t="shared" si="2" ref="O10:O28">SUM(G10:N10)</f>
        <v>0</v>
      </c>
      <c r="P10" s="95">
        <f t="shared" si="1"/>
        <v>500508</v>
      </c>
    </row>
    <row r="11" spans="1:16" s="22" customFormat="1" ht="19.5" customHeight="1">
      <c r="A11" s="98"/>
      <c r="B11" s="98">
        <v>3</v>
      </c>
      <c r="C11" s="71" t="s">
        <v>13</v>
      </c>
      <c r="D11" s="95">
        <v>7</v>
      </c>
      <c r="E11" s="174" t="s">
        <v>545</v>
      </c>
      <c r="F11" s="164">
        <v>570</v>
      </c>
      <c r="G11" s="164"/>
      <c r="H11" s="164"/>
      <c r="I11" s="164"/>
      <c r="J11" s="164"/>
      <c r="K11" s="164"/>
      <c r="L11" s="164"/>
      <c r="M11" s="164"/>
      <c r="N11" s="164"/>
      <c r="O11" s="95">
        <f t="shared" si="2"/>
        <v>0</v>
      </c>
      <c r="P11" s="95">
        <f t="shared" si="1"/>
        <v>501078</v>
      </c>
    </row>
    <row r="12" spans="1:16" s="22" customFormat="1" ht="19.5" customHeight="1">
      <c r="A12" s="98"/>
      <c r="B12" s="98">
        <v>14</v>
      </c>
      <c r="C12" s="71" t="s">
        <v>14</v>
      </c>
      <c r="D12" s="95">
        <v>15</v>
      </c>
      <c r="E12" s="174" t="s">
        <v>547</v>
      </c>
      <c r="F12" s="164"/>
      <c r="G12" s="164"/>
      <c r="H12" s="164">
        <v>101745</v>
      </c>
      <c r="I12" s="164"/>
      <c r="J12" s="164"/>
      <c r="K12" s="164"/>
      <c r="L12" s="164"/>
      <c r="M12" s="164"/>
      <c r="N12" s="164"/>
      <c r="O12" s="95">
        <f t="shared" si="2"/>
        <v>101745</v>
      </c>
      <c r="P12" s="95">
        <f t="shared" si="1"/>
        <v>399333</v>
      </c>
    </row>
    <row r="13" spans="1:16" s="22" customFormat="1" ht="19.5" customHeight="1">
      <c r="A13" s="98"/>
      <c r="B13" s="98">
        <v>14</v>
      </c>
      <c r="C13" s="71" t="s">
        <v>14</v>
      </c>
      <c r="D13" s="95">
        <v>15</v>
      </c>
      <c r="E13" s="77" t="s">
        <v>548</v>
      </c>
      <c r="F13" s="164"/>
      <c r="G13" s="164"/>
      <c r="H13" s="164">
        <v>4680</v>
      </c>
      <c r="I13" s="164"/>
      <c r="J13" s="164"/>
      <c r="K13" s="164"/>
      <c r="L13" s="164"/>
      <c r="M13" s="164"/>
      <c r="N13" s="164"/>
      <c r="O13" s="95">
        <f t="shared" si="2"/>
        <v>4680</v>
      </c>
      <c r="P13" s="95">
        <f t="shared" si="1"/>
        <v>394653</v>
      </c>
    </row>
    <row r="14" spans="1:16" s="22" customFormat="1" ht="19.5" customHeight="1">
      <c r="A14" s="98"/>
      <c r="B14" s="98">
        <v>14</v>
      </c>
      <c r="C14" s="71" t="s">
        <v>14</v>
      </c>
      <c r="D14" s="95">
        <v>15</v>
      </c>
      <c r="E14" s="77" t="s">
        <v>549</v>
      </c>
      <c r="F14" s="164"/>
      <c r="G14" s="164"/>
      <c r="H14" s="164">
        <v>4400</v>
      </c>
      <c r="I14" s="164"/>
      <c r="J14" s="164"/>
      <c r="K14" s="164"/>
      <c r="L14" s="164"/>
      <c r="M14" s="164"/>
      <c r="N14" s="164">
        <v>280</v>
      </c>
      <c r="O14" s="95">
        <f t="shared" si="2"/>
        <v>4680</v>
      </c>
      <c r="P14" s="95">
        <f t="shared" si="1"/>
        <v>389973</v>
      </c>
    </row>
    <row r="15" spans="1:16" s="22" customFormat="1" ht="19.5" customHeight="1">
      <c r="A15" s="98"/>
      <c r="B15" s="98">
        <v>14</v>
      </c>
      <c r="C15" s="71" t="s">
        <v>14</v>
      </c>
      <c r="D15" s="95">
        <v>15</v>
      </c>
      <c r="E15" s="77" t="s">
        <v>550</v>
      </c>
      <c r="F15" s="164"/>
      <c r="G15" s="164"/>
      <c r="H15" s="164">
        <v>8990</v>
      </c>
      <c r="I15" s="164"/>
      <c r="J15" s="164"/>
      <c r="K15" s="164"/>
      <c r="L15" s="164"/>
      <c r="M15" s="164"/>
      <c r="N15" s="164"/>
      <c r="O15" s="95">
        <f t="shared" si="2"/>
        <v>8990</v>
      </c>
      <c r="P15" s="95">
        <f t="shared" si="1"/>
        <v>380983</v>
      </c>
    </row>
    <row r="16" spans="1:16" s="22" customFormat="1" ht="19.5" customHeight="1">
      <c r="A16" s="98"/>
      <c r="B16" s="98">
        <v>14</v>
      </c>
      <c r="C16" s="71" t="s">
        <v>14</v>
      </c>
      <c r="D16" s="95">
        <v>15</v>
      </c>
      <c r="E16" s="19" t="s">
        <v>554</v>
      </c>
      <c r="F16" s="164"/>
      <c r="G16" s="164">
        <v>2700</v>
      </c>
      <c r="H16" s="164"/>
      <c r="I16" s="164"/>
      <c r="J16" s="164"/>
      <c r="K16" s="164"/>
      <c r="L16" s="164"/>
      <c r="M16" s="164"/>
      <c r="N16" s="164"/>
      <c r="O16" s="95">
        <f t="shared" si="2"/>
        <v>2700</v>
      </c>
      <c r="P16" s="95">
        <f t="shared" si="1"/>
        <v>378283</v>
      </c>
    </row>
    <row r="17" spans="1:16" s="22" customFormat="1" ht="19.5" customHeight="1">
      <c r="A17" s="98"/>
      <c r="B17" s="98">
        <v>14</v>
      </c>
      <c r="C17" s="71" t="s">
        <v>14</v>
      </c>
      <c r="D17" s="95">
        <v>16</v>
      </c>
      <c r="E17" s="166" t="s">
        <v>552</v>
      </c>
      <c r="F17" s="164"/>
      <c r="G17" s="164"/>
      <c r="H17" s="164"/>
      <c r="I17" s="164"/>
      <c r="J17" s="164"/>
      <c r="K17" s="164"/>
      <c r="L17" s="164"/>
      <c r="M17" s="164">
        <v>2500</v>
      </c>
      <c r="N17" s="164"/>
      <c r="O17" s="95">
        <f t="shared" si="2"/>
        <v>2500</v>
      </c>
      <c r="P17" s="95">
        <f t="shared" si="1"/>
        <v>375783</v>
      </c>
    </row>
    <row r="18" spans="1:16" s="22" customFormat="1" ht="19.5" customHeight="1">
      <c r="A18" s="98"/>
      <c r="B18" s="98">
        <v>14</v>
      </c>
      <c r="C18" s="71" t="s">
        <v>14</v>
      </c>
      <c r="D18" s="95">
        <v>16</v>
      </c>
      <c r="E18" s="77" t="s">
        <v>553</v>
      </c>
      <c r="F18" s="164"/>
      <c r="G18" s="164"/>
      <c r="H18" s="164">
        <v>1500</v>
      </c>
      <c r="I18" s="164"/>
      <c r="J18" s="164"/>
      <c r="K18" s="164"/>
      <c r="L18" s="164"/>
      <c r="M18" s="164"/>
      <c r="N18" s="164"/>
      <c r="O18" s="95">
        <f t="shared" si="2"/>
        <v>1500</v>
      </c>
      <c r="P18" s="95">
        <f t="shared" si="1"/>
        <v>374283</v>
      </c>
    </row>
    <row r="19" spans="1:16" s="22" customFormat="1" ht="19.5" customHeight="1">
      <c r="A19" s="98"/>
      <c r="B19" s="98">
        <v>14</v>
      </c>
      <c r="C19" s="71" t="s">
        <v>14</v>
      </c>
      <c r="D19" s="95">
        <v>16</v>
      </c>
      <c r="E19" s="19" t="s">
        <v>551</v>
      </c>
      <c r="F19" s="164"/>
      <c r="G19" s="164"/>
      <c r="H19" s="164"/>
      <c r="I19" s="164"/>
      <c r="J19" s="164"/>
      <c r="K19" s="164"/>
      <c r="L19" s="164"/>
      <c r="M19" s="164"/>
      <c r="N19" s="164">
        <v>360</v>
      </c>
      <c r="O19" s="95">
        <f t="shared" si="2"/>
        <v>360</v>
      </c>
      <c r="P19" s="95">
        <f t="shared" si="1"/>
        <v>373923</v>
      </c>
    </row>
    <row r="20" spans="1:16" s="22" customFormat="1" ht="19.5" customHeight="1">
      <c r="A20" s="98"/>
      <c r="B20" s="98">
        <v>14</v>
      </c>
      <c r="C20" s="71" t="s">
        <v>13</v>
      </c>
      <c r="D20" s="95">
        <v>8</v>
      </c>
      <c r="E20" s="224" t="s">
        <v>555</v>
      </c>
      <c r="F20" s="164">
        <v>155030</v>
      </c>
      <c r="G20" s="164"/>
      <c r="H20" s="164"/>
      <c r="I20" s="164"/>
      <c r="J20" s="164"/>
      <c r="K20" s="164"/>
      <c r="L20" s="164"/>
      <c r="M20" s="164"/>
      <c r="N20" s="164"/>
      <c r="O20" s="95">
        <f t="shared" si="2"/>
        <v>0</v>
      </c>
      <c r="P20" s="95">
        <f t="shared" si="1"/>
        <v>528953</v>
      </c>
    </row>
    <row r="21" spans="1:16" s="22" customFormat="1" ht="19.5" customHeight="1">
      <c r="A21" s="98"/>
      <c r="B21" s="98">
        <v>14</v>
      </c>
      <c r="C21" s="71" t="s">
        <v>13</v>
      </c>
      <c r="D21" s="95">
        <v>8</v>
      </c>
      <c r="E21" s="224" t="s">
        <v>556</v>
      </c>
      <c r="F21" s="164">
        <v>7220</v>
      </c>
      <c r="G21" s="164"/>
      <c r="H21" s="164"/>
      <c r="I21" s="164"/>
      <c r="J21" s="164"/>
      <c r="K21" s="164"/>
      <c r="L21" s="164"/>
      <c r="M21" s="164"/>
      <c r="N21" s="164"/>
      <c r="O21" s="95">
        <f t="shared" si="2"/>
        <v>0</v>
      </c>
      <c r="P21" s="95">
        <f t="shared" si="1"/>
        <v>536173</v>
      </c>
    </row>
    <row r="22" spans="1:16" s="22" customFormat="1" ht="19.5" customHeight="1">
      <c r="A22" s="98"/>
      <c r="B22" s="98">
        <v>23</v>
      </c>
      <c r="C22" s="71" t="s">
        <v>13</v>
      </c>
      <c r="D22" s="95">
        <v>9</v>
      </c>
      <c r="E22" s="77" t="s">
        <v>557</v>
      </c>
      <c r="F22" s="164">
        <v>300</v>
      </c>
      <c r="G22" s="164"/>
      <c r="H22" s="164"/>
      <c r="I22" s="164"/>
      <c r="J22" s="164"/>
      <c r="K22" s="164"/>
      <c r="L22" s="164"/>
      <c r="M22" s="164"/>
      <c r="N22" s="164"/>
      <c r="O22" s="95">
        <f t="shared" si="2"/>
        <v>0</v>
      </c>
      <c r="P22" s="95">
        <f t="shared" si="1"/>
        <v>536473</v>
      </c>
    </row>
    <row r="23" spans="1:16" s="22" customFormat="1" ht="19.5" customHeight="1">
      <c r="A23" s="98"/>
      <c r="B23" s="98">
        <v>23</v>
      </c>
      <c r="C23" s="71" t="s">
        <v>13</v>
      </c>
      <c r="D23" s="95">
        <v>9</v>
      </c>
      <c r="E23" s="19" t="s">
        <v>558</v>
      </c>
      <c r="F23" s="164">
        <v>1710</v>
      </c>
      <c r="G23" s="164"/>
      <c r="H23" s="164"/>
      <c r="I23" s="164"/>
      <c r="J23" s="164"/>
      <c r="K23" s="164"/>
      <c r="L23" s="164"/>
      <c r="M23" s="164"/>
      <c r="N23" s="164"/>
      <c r="O23" s="95">
        <f t="shared" si="2"/>
        <v>0</v>
      </c>
      <c r="P23" s="95">
        <f t="shared" si="1"/>
        <v>538183</v>
      </c>
    </row>
    <row r="24" spans="1:16" s="22" customFormat="1" ht="19.5" customHeight="1">
      <c r="A24" s="98"/>
      <c r="B24" s="98">
        <v>23</v>
      </c>
      <c r="C24" s="71" t="s">
        <v>13</v>
      </c>
      <c r="D24" s="95">
        <v>10</v>
      </c>
      <c r="E24" s="174" t="s">
        <v>559</v>
      </c>
      <c r="F24" s="164">
        <v>620000</v>
      </c>
      <c r="G24" s="164"/>
      <c r="H24" s="164"/>
      <c r="I24" s="164"/>
      <c r="J24" s="164"/>
      <c r="K24" s="164"/>
      <c r="L24" s="164"/>
      <c r="M24" s="164"/>
      <c r="N24" s="164"/>
      <c r="O24" s="95">
        <f t="shared" si="2"/>
        <v>0</v>
      </c>
      <c r="P24" s="95">
        <f t="shared" si="1"/>
        <v>1158183</v>
      </c>
    </row>
    <row r="25" spans="1:16" s="22" customFormat="1" ht="19.5" customHeight="1">
      <c r="A25" s="98"/>
      <c r="B25" s="98">
        <v>23</v>
      </c>
      <c r="C25" s="71" t="s">
        <v>13</v>
      </c>
      <c r="D25" s="95">
        <v>10</v>
      </c>
      <c r="E25" s="224" t="s">
        <v>560</v>
      </c>
      <c r="F25" s="164">
        <v>2200</v>
      </c>
      <c r="G25" s="164"/>
      <c r="H25" s="164"/>
      <c r="I25" s="164"/>
      <c r="J25" s="164"/>
      <c r="K25" s="164"/>
      <c r="L25" s="164"/>
      <c r="M25" s="164"/>
      <c r="N25" s="164"/>
      <c r="O25" s="95">
        <f t="shared" si="2"/>
        <v>0</v>
      </c>
      <c r="P25" s="95">
        <f t="shared" si="1"/>
        <v>1160383</v>
      </c>
    </row>
    <row r="26" spans="1:16" s="22" customFormat="1" ht="19.5" customHeight="1">
      <c r="A26" s="98"/>
      <c r="B26" s="98">
        <v>23</v>
      </c>
      <c r="C26" s="71" t="s">
        <v>14</v>
      </c>
      <c r="D26" s="95">
        <v>17</v>
      </c>
      <c r="E26" s="19" t="s">
        <v>561</v>
      </c>
      <c r="F26" s="164"/>
      <c r="G26" s="164"/>
      <c r="H26" s="164"/>
      <c r="I26" s="164"/>
      <c r="J26" s="164"/>
      <c r="K26" s="164"/>
      <c r="L26" s="164"/>
      <c r="M26" s="164"/>
      <c r="N26" s="164">
        <v>4000</v>
      </c>
      <c r="O26" s="95">
        <f t="shared" si="2"/>
        <v>4000</v>
      </c>
      <c r="P26" s="95">
        <f t="shared" si="1"/>
        <v>1156383</v>
      </c>
    </row>
    <row r="27" spans="1:16" s="22" customFormat="1" ht="19.5" customHeight="1">
      <c r="A27" s="98"/>
      <c r="B27" s="98">
        <v>30</v>
      </c>
      <c r="C27" s="71" t="s">
        <v>14</v>
      </c>
      <c r="D27" s="95">
        <v>18</v>
      </c>
      <c r="E27" s="19" t="s">
        <v>562</v>
      </c>
      <c r="F27" s="164"/>
      <c r="G27" s="164"/>
      <c r="H27" s="164"/>
      <c r="I27" s="164"/>
      <c r="J27" s="164"/>
      <c r="K27" s="164"/>
      <c r="L27" s="164">
        <v>8209</v>
      </c>
      <c r="M27" s="164"/>
      <c r="N27" s="164"/>
      <c r="O27" s="95">
        <f t="shared" si="2"/>
        <v>8209</v>
      </c>
      <c r="P27" s="95">
        <f t="shared" si="1"/>
        <v>1148174</v>
      </c>
    </row>
    <row r="28" spans="1:16" s="22" customFormat="1" ht="19.5" customHeight="1">
      <c r="A28" s="98"/>
      <c r="B28" s="98">
        <v>30</v>
      </c>
      <c r="C28" s="71" t="s">
        <v>14</v>
      </c>
      <c r="D28" s="95">
        <v>18</v>
      </c>
      <c r="E28" s="19" t="s">
        <v>563</v>
      </c>
      <c r="F28" s="164"/>
      <c r="G28" s="164">
        <v>2990</v>
      </c>
      <c r="H28" s="164"/>
      <c r="I28" s="164"/>
      <c r="J28" s="164"/>
      <c r="K28" s="164"/>
      <c r="L28" s="164"/>
      <c r="M28" s="164"/>
      <c r="N28" s="164"/>
      <c r="O28" s="95">
        <f t="shared" si="2"/>
        <v>2990</v>
      </c>
      <c r="P28" s="95">
        <f t="shared" si="1"/>
        <v>1145184</v>
      </c>
    </row>
    <row r="29" spans="1:16" s="22" customFormat="1" ht="19.5" customHeight="1">
      <c r="A29" s="98"/>
      <c r="B29" s="98">
        <v>30</v>
      </c>
      <c r="C29" s="71" t="s">
        <v>14</v>
      </c>
      <c r="D29" s="95">
        <v>18</v>
      </c>
      <c r="E29" s="19" t="s">
        <v>342</v>
      </c>
      <c r="F29" s="164"/>
      <c r="G29" s="164"/>
      <c r="H29" s="164"/>
      <c r="I29" s="164"/>
      <c r="J29" s="164"/>
      <c r="K29" s="164"/>
      <c r="L29" s="164">
        <v>1234</v>
      </c>
      <c r="M29" s="164"/>
      <c r="N29" s="164"/>
      <c r="O29" s="95">
        <f t="shared" si="0"/>
        <v>1234</v>
      </c>
      <c r="P29" s="95">
        <f t="shared" si="1"/>
        <v>1143950</v>
      </c>
    </row>
    <row r="30" spans="1:16" s="22" customFormat="1" ht="19.5" customHeight="1">
      <c r="A30" s="98"/>
      <c r="B30" s="98">
        <v>30</v>
      </c>
      <c r="C30" s="71" t="s">
        <v>14</v>
      </c>
      <c r="D30" s="95">
        <v>18</v>
      </c>
      <c r="E30" s="19" t="s">
        <v>564</v>
      </c>
      <c r="F30" s="164"/>
      <c r="G30" s="164"/>
      <c r="H30" s="164"/>
      <c r="I30" s="164"/>
      <c r="J30" s="164"/>
      <c r="K30" s="164"/>
      <c r="L30" s="164"/>
      <c r="M30" s="164"/>
      <c r="N30" s="164">
        <v>2000</v>
      </c>
      <c r="O30" s="95">
        <f t="shared" si="0"/>
        <v>2000</v>
      </c>
      <c r="P30" s="95">
        <f t="shared" si="1"/>
        <v>1141950</v>
      </c>
    </row>
    <row r="31" spans="1:16" s="22" customFormat="1" ht="19.5" customHeight="1">
      <c r="A31" s="98"/>
      <c r="B31" s="98">
        <v>30</v>
      </c>
      <c r="C31" s="71" t="s">
        <v>14</v>
      </c>
      <c r="D31" s="95">
        <v>18</v>
      </c>
      <c r="E31" s="77" t="s">
        <v>338</v>
      </c>
      <c r="F31" s="164"/>
      <c r="G31" s="164"/>
      <c r="H31" s="164"/>
      <c r="I31" s="164"/>
      <c r="J31" s="164"/>
      <c r="K31" s="164"/>
      <c r="L31" s="164"/>
      <c r="M31" s="164"/>
      <c r="N31" s="164">
        <v>800</v>
      </c>
      <c r="O31" s="95">
        <f t="shared" si="0"/>
        <v>800</v>
      </c>
      <c r="P31" s="95">
        <f t="shared" si="1"/>
        <v>1141150</v>
      </c>
    </row>
    <row r="32" spans="1:16" s="22" customFormat="1" ht="19.5" customHeight="1">
      <c r="A32" s="98"/>
      <c r="B32" s="98">
        <v>30</v>
      </c>
      <c r="C32" s="71" t="s">
        <v>14</v>
      </c>
      <c r="D32" s="95">
        <v>18</v>
      </c>
      <c r="E32" s="77" t="s">
        <v>565</v>
      </c>
      <c r="F32" s="164"/>
      <c r="G32" s="164"/>
      <c r="H32" s="164"/>
      <c r="I32" s="164"/>
      <c r="J32" s="164"/>
      <c r="K32" s="164">
        <v>41244</v>
      </c>
      <c r="L32" s="164"/>
      <c r="M32" s="164"/>
      <c r="N32" s="164"/>
      <c r="O32" s="95">
        <f t="shared" si="0"/>
        <v>41244</v>
      </c>
      <c r="P32" s="95">
        <f t="shared" si="1"/>
        <v>1099906</v>
      </c>
    </row>
    <row r="33" spans="1:16" s="22" customFormat="1" ht="19.5" customHeight="1">
      <c r="A33" s="98"/>
      <c r="B33" s="98">
        <v>30</v>
      </c>
      <c r="C33" s="71" t="s">
        <v>14</v>
      </c>
      <c r="D33" s="95">
        <v>18</v>
      </c>
      <c r="E33" s="77" t="s">
        <v>566</v>
      </c>
      <c r="F33" s="164"/>
      <c r="G33" s="164"/>
      <c r="H33" s="164"/>
      <c r="I33" s="164"/>
      <c r="J33" s="164" t="s">
        <v>30</v>
      </c>
      <c r="K33" s="164">
        <v>1500</v>
      </c>
      <c r="L33" s="164"/>
      <c r="M33" s="164"/>
      <c r="N33" s="164"/>
      <c r="O33" s="95">
        <f t="shared" si="0"/>
        <v>1500</v>
      </c>
      <c r="P33" s="95">
        <f t="shared" si="1"/>
        <v>1098406</v>
      </c>
    </row>
    <row r="34" spans="1:16" s="22" customFormat="1" ht="19.5" customHeight="1">
      <c r="A34" s="98"/>
      <c r="B34" s="98">
        <v>30</v>
      </c>
      <c r="C34" s="71" t="s">
        <v>14</v>
      </c>
      <c r="D34" s="95">
        <v>19</v>
      </c>
      <c r="E34" s="166" t="s">
        <v>567</v>
      </c>
      <c r="F34" s="164"/>
      <c r="G34" s="164">
        <v>19266</v>
      </c>
      <c r="H34" s="164"/>
      <c r="I34" s="164"/>
      <c r="J34" s="164"/>
      <c r="K34" s="164"/>
      <c r="L34" s="164"/>
      <c r="M34" s="164"/>
      <c r="N34" s="164">
        <v>30</v>
      </c>
      <c r="O34" s="95">
        <f t="shared" si="0"/>
        <v>19296</v>
      </c>
      <c r="P34" s="95">
        <f t="shared" si="1"/>
        <v>1079110</v>
      </c>
    </row>
    <row r="35" spans="1:16" s="22" customFormat="1" ht="19.5" customHeight="1">
      <c r="A35" s="98"/>
      <c r="B35" s="98">
        <v>30</v>
      </c>
      <c r="C35" s="71" t="s">
        <v>14</v>
      </c>
      <c r="D35" s="95">
        <v>19</v>
      </c>
      <c r="E35" s="166" t="s">
        <v>568</v>
      </c>
      <c r="F35" s="164"/>
      <c r="G35" s="164">
        <v>9080</v>
      </c>
      <c r="H35" s="164"/>
      <c r="I35" s="164"/>
      <c r="J35" s="164"/>
      <c r="K35" s="164"/>
      <c r="L35" s="164"/>
      <c r="M35" s="164"/>
      <c r="N35" s="164"/>
      <c r="O35" s="95">
        <f t="shared" si="0"/>
        <v>9080</v>
      </c>
      <c r="P35" s="95">
        <f t="shared" si="1"/>
        <v>1070030</v>
      </c>
    </row>
    <row r="36" spans="1:16" s="22" customFormat="1" ht="19.5" customHeight="1">
      <c r="A36" s="98"/>
      <c r="B36" s="98">
        <v>30</v>
      </c>
      <c r="C36" s="71" t="s">
        <v>14</v>
      </c>
      <c r="D36" s="95">
        <v>19</v>
      </c>
      <c r="E36" s="166" t="s">
        <v>569</v>
      </c>
      <c r="F36" s="164"/>
      <c r="G36" s="164"/>
      <c r="H36" s="164"/>
      <c r="I36" s="164"/>
      <c r="J36" s="164"/>
      <c r="K36" s="164"/>
      <c r="L36" s="164"/>
      <c r="M36" s="164">
        <v>12300</v>
      </c>
      <c r="N36" s="164"/>
      <c r="O36" s="95">
        <f t="shared" si="0"/>
        <v>12300</v>
      </c>
      <c r="P36" s="95">
        <f t="shared" si="1"/>
        <v>1057730</v>
      </c>
    </row>
    <row r="37" spans="1:16" s="22" customFormat="1" ht="19.5" customHeight="1">
      <c r="A37" s="98"/>
      <c r="B37" s="98">
        <v>30</v>
      </c>
      <c r="C37" s="71" t="s">
        <v>14</v>
      </c>
      <c r="D37" s="95">
        <v>19</v>
      </c>
      <c r="E37" s="166" t="s">
        <v>570</v>
      </c>
      <c r="F37" s="164"/>
      <c r="G37" s="164"/>
      <c r="H37" s="164">
        <v>13113</v>
      </c>
      <c r="I37" s="164"/>
      <c r="J37" s="164"/>
      <c r="K37" s="164"/>
      <c r="L37" s="164"/>
      <c r="M37" s="164"/>
      <c r="N37" s="164"/>
      <c r="O37" s="95">
        <f t="shared" si="0"/>
        <v>13113</v>
      </c>
      <c r="P37" s="95">
        <f t="shared" si="1"/>
        <v>1044617</v>
      </c>
    </row>
    <row r="38" spans="1:16" s="22" customFormat="1" ht="19.5" customHeight="1">
      <c r="A38" s="98"/>
      <c r="B38" s="98"/>
      <c r="C38" s="71"/>
      <c r="D38" s="95"/>
      <c r="E38" s="166"/>
      <c r="F38" s="164"/>
      <c r="G38" s="164"/>
      <c r="H38" s="164"/>
      <c r="I38" s="164"/>
      <c r="J38" s="164"/>
      <c r="K38" s="164"/>
      <c r="L38" s="164"/>
      <c r="M38" s="164"/>
      <c r="N38" s="164"/>
      <c r="O38" s="95">
        <f t="shared" si="0"/>
        <v>0</v>
      </c>
      <c r="P38" s="95">
        <f t="shared" si="1"/>
        <v>1044617</v>
      </c>
    </row>
    <row r="39" spans="1:16" s="22" customFormat="1" ht="19.5" customHeight="1">
      <c r="A39" s="98"/>
      <c r="B39" s="98"/>
      <c r="C39" s="71"/>
      <c r="D39" s="95"/>
      <c r="E39" s="77"/>
      <c r="F39" s="164"/>
      <c r="G39" s="164"/>
      <c r="H39" s="164"/>
      <c r="I39" s="164"/>
      <c r="J39" s="164"/>
      <c r="K39" s="164"/>
      <c r="L39" s="164"/>
      <c r="M39" s="164"/>
      <c r="N39" s="164"/>
      <c r="O39" s="95">
        <f t="shared" si="0"/>
        <v>0</v>
      </c>
      <c r="P39" s="95">
        <f t="shared" si="1"/>
        <v>1044617</v>
      </c>
    </row>
    <row r="40" spans="1:16" s="22" customFormat="1" ht="19.5" customHeight="1" hidden="1">
      <c r="A40" s="2"/>
      <c r="B40" s="2"/>
      <c r="C40" s="1"/>
      <c r="D40" s="32"/>
      <c r="E40" s="15" t="s">
        <v>34</v>
      </c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 t="e">
        <f>#REF!+F40-O40</f>
        <v>#REF!</v>
      </c>
    </row>
    <row r="41" spans="1:16" s="22" customFormat="1" ht="19.5" customHeight="1" hidden="1">
      <c r="A41" s="2"/>
      <c r="B41" s="2"/>
      <c r="C41" s="1"/>
      <c r="D41" s="32"/>
      <c r="E41" s="15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 t="e">
        <f>P40+F41-O41</f>
        <v>#REF!</v>
      </c>
    </row>
    <row r="42" spans="1:16" s="22" customFormat="1" ht="18" customHeight="1" hidden="1">
      <c r="A42" s="2"/>
      <c r="B42" s="2"/>
      <c r="C42" s="1"/>
      <c r="D42" s="32"/>
      <c r="E42" s="15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 t="e">
        <f>P41+F42-O42</f>
        <v>#REF!</v>
      </c>
    </row>
    <row r="43" spans="1:16" s="22" customFormat="1" ht="19.5" customHeight="1" hidden="1">
      <c r="A43" s="2"/>
      <c r="B43" s="2"/>
      <c r="C43" s="1"/>
      <c r="D43" s="32"/>
      <c r="E43" s="16"/>
      <c r="F43" s="14"/>
      <c r="G43" s="14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 t="e">
        <f>P42+F43-O43</f>
        <v>#REF!</v>
      </c>
    </row>
    <row r="44" spans="1:16" s="22" customFormat="1" ht="19.5" customHeight="1" hidden="1">
      <c r="A44" s="2"/>
      <c r="B44" s="2"/>
      <c r="C44" s="1"/>
      <c r="D44" s="32"/>
      <c r="E44" s="17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 t="e">
        <f>P43+F44-O44</f>
        <v>#REF!</v>
      </c>
    </row>
    <row r="45" spans="1:16" s="22" customFormat="1" ht="19.5" customHeight="1" hidden="1">
      <c r="A45" s="2"/>
      <c r="B45" s="2"/>
      <c r="C45" s="1"/>
      <c r="D45" s="32"/>
      <c r="E45" s="17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 t="e">
        <f>P44+F45-O45</f>
        <v>#REF!</v>
      </c>
    </row>
    <row r="46" spans="1:16" s="22" customFormat="1" ht="19.5" customHeight="1" hidden="1">
      <c r="A46" s="2"/>
      <c r="B46" s="2"/>
      <c r="C46" s="1"/>
      <c r="D46" s="2"/>
      <c r="E46" s="3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22" customFormat="1" ht="19.5" customHeight="1" hidden="1">
      <c r="A47" s="2"/>
      <c r="B47" s="2"/>
      <c r="C47" s="1"/>
      <c r="D47" s="2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22" customFormat="1" ht="19.5" customHeight="1" hidden="1">
      <c r="A48" s="2"/>
      <c r="B48" s="2"/>
      <c r="C48" s="1"/>
      <c r="D48" s="2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23" customFormat="1" ht="19.5" customHeight="1">
      <c r="A49" s="24"/>
      <c r="B49" s="24"/>
      <c r="C49" s="25"/>
      <c r="D49" s="24"/>
      <c r="E49" s="111" t="s">
        <v>245</v>
      </c>
      <c r="F49" s="101">
        <f>SUM(F5:F48)</f>
        <v>1287030</v>
      </c>
      <c r="G49" s="101">
        <f aca="true" t="shared" si="3" ref="G49:N49">SUM(G5:G48)</f>
        <v>34036</v>
      </c>
      <c r="H49" s="101">
        <f t="shared" si="3"/>
        <v>238254</v>
      </c>
      <c r="I49" s="101">
        <f t="shared" si="3"/>
        <v>0</v>
      </c>
      <c r="J49" s="101">
        <f t="shared" si="3"/>
        <v>0</v>
      </c>
      <c r="K49" s="101">
        <f t="shared" si="3"/>
        <v>42744</v>
      </c>
      <c r="L49" s="101">
        <f t="shared" si="3"/>
        <v>33933</v>
      </c>
      <c r="M49" s="101">
        <f t="shared" si="3"/>
        <v>14800</v>
      </c>
      <c r="N49" s="101">
        <f t="shared" si="3"/>
        <v>7470</v>
      </c>
      <c r="O49" s="101">
        <f>SUM(G49:N49)</f>
        <v>371237</v>
      </c>
      <c r="P49" s="95">
        <f>F49-O49</f>
        <v>915793</v>
      </c>
    </row>
    <row r="50" spans="1:16" s="23" customFormat="1" ht="19.5" customHeight="1">
      <c r="A50" s="24"/>
      <c r="B50" s="24"/>
      <c r="C50" s="25"/>
      <c r="D50" s="24"/>
      <c r="E50" s="111" t="s">
        <v>246</v>
      </c>
      <c r="F50" s="101">
        <f>'09分類帳'!F58+'10分類帳'!F49</f>
        <v>2041087</v>
      </c>
      <c r="G50" s="101">
        <f>'09分類帳'!G58+'10分類帳'!G49</f>
        <v>91291</v>
      </c>
      <c r="H50" s="101">
        <f>'09分類帳'!H58+'10分類帳'!H49</f>
        <v>577811</v>
      </c>
      <c r="I50" s="101">
        <f>'09分類帳'!I58+'10分類帳'!I49</f>
        <v>0</v>
      </c>
      <c r="J50" s="101">
        <f>'09分類帳'!J58+'10分類帳'!J49</f>
        <v>4920</v>
      </c>
      <c r="K50" s="101">
        <f>'09分類帳'!K58+'10分類帳'!K49</f>
        <v>140815</v>
      </c>
      <c r="L50" s="101">
        <f>'09分類帳'!L58+'10分類帳'!L49</f>
        <v>78886</v>
      </c>
      <c r="M50" s="101">
        <f>'09分類帳'!M58+'10分類帳'!M49</f>
        <v>90700</v>
      </c>
      <c r="N50" s="101">
        <f>'09分類帳'!N58+'10分類帳'!N49</f>
        <v>12047</v>
      </c>
      <c r="O50" s="101">
        <f>SUM(G50:N50)</f>
        <v>996470</v>
      </c>
      <c r="P50" s="101">
        <f>F50-O50</f>
        <v>1044617</v>
      </c>
    </row>
    <row r="51" ht="48" customHeight="1"/>
    <row r="52" spans="1:16" s="21" customFormat="1" ht="58.5" customHeight="1">
      <c r="A52" s="27"/>
      <c r="B52" s="27"/>
      <c r="C52" s="27"/>
      <c r="D52" s="75"/>
      <c r="E52" s="47" t="s">
        <v>157</v>
      </c>
      <c r="F52" s="5" t="s">
        <v>32</v>
      </c>
      <c r="G52" s="5" t="s">
        <v>73</v>
      </c>
      <c r="H52" s="5" t="s">
        <v>165</v>
      </c>
      <c r="I52" s="5" t="s">
        <v>156</v>
      </c>
      <c r="J52" s="5" t="s">
        <v>167</v>
      </c>
      <c r="K52" s="5" t="s">
        <v>33</v>
      </c>
      <c r="L52" s="5"/>
      <c r="M52" s="5"/>
      <c r="N52" s="5"/>
      <c r="O52" s="432" t="s">
        <v>153</v>
      </c>
      <c r="P52" s="433"/>
    </row>
    <row r="53" spans="1:16" ht="34.5" customHeight="1">
      <c r="A53" s="26"/>
      <c r="B53" s="26"/>
      <c r="C53" s="26"/>
      <c r="D53" s="76"/>
      <c r="E53" s="18"/>
      <c r="F53" s="95">
        <v>1286730</v>
      </c>
      <c r="G53" s="95"/>
      <c r="H53" s="95"/>
      <c r="I53" s="96"/>
      <c r="J53" s="97"/>
      <c r="K53" s="97">
        <v>300</v>
      </c>
      <c r="L53" s="95"/>
      <c r="M53" s="97"/>
      <c r="N53" s="78"/>
      <c r="O53" s="422">
        <f>SUM(F53:N53)</f>
        <v>1287030</v>
      </c>
      <c r="P53" s="423"/>
    </row>
    <row r="54" ht="16.5">
      <c r="F54">
        <v>0</v>
      </c>
    </row>
  </sheetData>
  <sheetProtection/>
  <mergeCells count="9">
    <mergeCell ref="I1:J1"/>
    <mergeCell ref="O52:P52"/>
    <mergeCell ref="O53:P53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&amp;C&amp;"標楷體,標準"第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63" customWidth="1"/>
    <col min="2" max="2" width="14.00390625" style="69" customWidth="1"/>
    <col min="3" max="3" width="38.00390625" style="63" customWidth="1"/>
    <col min="4" max="4" width="17.875" style="63" customWidth="1"/>
    <col min="5" max="5" width="14.25390625" style="69" customWidth="1"/>
    <col min="6" max="6" width="12.125" style="63" customWidth="1"/>
    <col min="7" max="7" width="15.00390625" style="69" customWidth="1"/>
    <col min="8" max="8" width="10.50390625" style="63" customWidth="1"/>
    <col min="9" max="16384" width="8.875" style="63" customWidth="1"/>
  </cols>
  <sheetData>
    <row r="1" spans="1:8" ht="29.25" customHeight="1">
      <c r="A1" s="426" t="str">
        <f>'09結算'!A1:C1</f>
        <v>嘉義縣立義竹國民中學</v>
      </c>
      <c r="B1" s="426"/>
      <c r="C1" s="426"/>
      <c r="D1" s="118" t="str">
        <f>'基本資料'!A7</f>
        <v>102年10月份</v>
      </c>
      <c r="E1" s="112" t="s">
        <v>203</v>
      </c>
      <c r="F1" s="112"/>
      <c r="G1" s="112"/>
      <c r="H1" s="112"/>
    </row>
    <row r="2" spans="1:8" ht="25.5" customHeight="1">
      <c r="A2" s="424" t="s">
        <v>83</v>
      </c>
      <c r="B2" s="424"/>
      <c r="C2" s="424"/>
      <c r="D2" s="424" t="s">
        <v>84</v>
      </c>
      <c r="E2" s="424"/>
      <c r="F2" s="424"/>
      <c r="G2" s="424" t="s">
        <v>62</v>
      </c>
      <c r="H2" s="424"/>
    </row>
    <row r="3" spans="1:8" ht="25.5" customHeight="1">
      <c r="A3" s="4" t="s">
        <v>85</v>
      </c>
      <c r="B3" s="64" t="s">
        <v>86</v>
      </c>
      <c r="C3" s="4" t="s">
        <v>87</v>
      </c>
      <c r="D3" s="4" t="s">
        <v>88</v>
      </c>
      <c r="E3" s="64" t="s">
        <v>89</v>
      </c>
      <c r="F3" s="4" t="s">
        <v>56</v>
      </c>
      <c r="G3" s="64" t="s">
        <v>89</v>
      </c>
      <c r="H3" s="4" t="s">
        <v>56</v>
      </c>
    </row>
    <row r="4" spans="1:8" ht="25.5" customHeight="1">
      <c r="A4" s="4" t="s">
        <v>69</v>
      </c>
      <c r="B4" s="65">
        <f>'10分類帳'!P4</f>
        <v>128824</v>
      </c>
      <c r="C4" s="427" t="s">
        <v>175</v>
      </c>
      <c r="D4" s="4" t="s">
        <v>70</v>
      </c>
      <c r="E4" s="65">
        <f>'10分類帳'!G49</f>
        <v>34036</v>
      </c>
      <c r="F4" s="66">
        <f>E4/(E13-E8)</f>
        <v>0.10361255795405078</v>
      </c>
      <c r="G4" s="65">
        <f>'10分類帳'!G50</f>
        <v>91291</v>
      </c>
      <c r="H4" s="66">
        <f>G4/(G13-G8)</f>
        <v>0.10669136509457668</v>
      </c>
    </row>
    <row r="5" spans="1:8" ht="25.5" customHeight="1">
      <c r="A5" s="4" t="s">
        <v>71</v>
      </c>
      <c r="B5" s="65">
        <f>'10分類帳'!F53</f>
        <v>1286730</v>
      </c>
      <c r="C5" s="428"/>
      <c r="D5" s="4" t="s">
        <v>90</v>
      </c>
      <c r="E5" s="65">
        <f>'10分類帳'!H49</f>
        <v>238254</v>
      </c>
      <c r="F5" s="66">
        <f>E5/(E13-E8)</f>
        <v>0.7252939940881541</v>
      </c>
      <c r="G5" s="65">
        <f>'10分類帳'!H50</f>
        <v>577811</v>
      </c>
      <c r="H5" s="66">
        <f>G5/(G13-G8)</f>
        <v>0.6752850155728652</v>
      </c>
    </row>
    <row r="6" spans="1:8" ht="29.25" customHeight="1">
      <c r="A6" s="5" t="s">
        <v>73</v>
      </c>
      <c r="B6" s="65">
        <f>'10分類帳'!G53</f>
        <v>0</v>
      </c>
      <c r="C6" s="428"/>
      <c r="D6" s="4" t="s">
        <v>91</v>
      </c>
      <c r="E6" s="65">
        <f>'10分類帳'!I49</f>
        <v>0</v>
      </c>
      <c r="F6" s="66">
        <f>E6/(E13-E8)</f>
        <v>0</v>
      </c>
      <c r="G6" s="65">
        <f>'10分類帳'!I50</f>
        <v>0</v>
      </c>
      <c r="H6" s="66">
        <f>G6/(G13-G8)</f>
        <v>0</v>
      </c>
    </row>
    <row r="7" spans="1:8" ht="31.5">
      <c r="A7" s="73" t="s">
        <v>165</v>
      </c>
      <c r="B7" s="65">
        <f>'10分類帳'!H53</f>
        <v>0</v>
      </c>
      <c r="C7" s="428"/>
      <c r="D7" s="4" t="s">
        <v>92</v>
      </c>
      <c r="E7" s="65">
        <f>'10分類帳'!J49</f>
        <v>0</v>
      </c>
      <c r="F7" s="66">
        <f>E7/(E13-E8)</f>
        <v>0</v>
      </c>
      <c r="G7" s="65">
        <f>'10分類帳'!J50</f>
        <v>4920</v>
      </c>
      <c r="H7" s="66">
        <f>G7/(G13-G8)</f>
        <v>0.005749981008700937</v>
      </c>
    </row>
    <row r="8" spans="1:8" ht="31.5">
      <c r="A8" s="73" t="s">
        <v>155</v>
      </c>
      <c r="B8" s="65">
        <f>'10分類帳'!I53</f>
        <v>0</v>
      </c>
      <c r="C8" s="428"/>
      <c r="D8" s="4" t="s">
        <v>93</v>
      </c>
      <c r="E8" s="65">
        <f>'10分類帳'!K49</f>
        <v>42744</v>
      </c>
      <c r="F8" s="66"/>
      <c r="G8" s="65">
        <f>'10分類帳'!K49</f>
        <v>42744</v>
      </c>
      <c r="H8" s="66"/>
    </row>
    <row r="9" spans="1:8" ht="33" customHeight="1">
      <c r="A9" s="47" t="s">
        <v>167</v>
      </c>
      <c r="B9" s="65">
        <f>'10分類帳'!J53</f>
        <v>0</v>
      </c>
      <c r="C9" s="428"/>
      <c r="D9" s="4" t="s">
        <v>94</v>
      </c>
      <c r="E9" s="65">
        <f>'10分類帳'!L49</f>
        <v>33933</v>
      </c>
      <c r="F9" s="66">
        <f>E9/(E13-E8)</f>
        <v>0.10329900484941841</v>
      </c>
      <c r="G9" s="65">
        <f>'10分類帳'!L50</f>
        <v>78886</v>
      </c>
      <c r="H9" s="66">
        <f>G9/(G13-G8)</f>
        <v>0.0921936995634923</v>
      </c>
    </row>
    <row r="10" spans="1:8" ht="30.75" customHeight="1">
      <c r="A10" s="4" t="s">
        <v>144</v>
      </c>
      <c r="B10" s="65">
        <f>'10分類帳'!K53</f>
        <v>300</v>
      </c>
      <c r="C10" s="428"/>
      <c r="D10" s="4" t="s">
        <v>95</v>
      </c>
      <c r="E10" s="65">
        <f>'10分類帳'!M49</f>
        <v>14800</v>
      </c>
      <c r="F10" s="66">
        <f>E10/(E13-E8)</f>
        <v>0.0450542325102818</v>
      </c>
      <c r="G10" s="65">
        <f>'10分類帳'!M50</f>
        <v>90700</v>
      </c>
      <c r="H10" s="66">
        <f>G10/(G13-G8)</f>
        <v>0.10600066615633637</v>
      </c>
    </row>
    <row r="11" spans="1:8" ht="30" customHeight="1">
      <c r="A11" s="47"/>
      <c r="B11" s="65"/>
      <c r="C11" s="428"/>
      <c r="D11" s="4" t="s">
        <v>96</v>
      </c>
      <c r="E11" s="65">
        <f>'10分類帳'!N49</f>
        <v>7470</v>
      </c>
      <c r="F11" s="66">
        <f>E11/(E13-E8)</f>
        <v>0.022740210598094935</v>
      </c>
      <c r="G11" s="65">
        <f>'10分類帳'!N50</f>
        <v>12047</v>
      </c>
      <c r="H11" s="66">
        <f>G11/(G13-G8)</f>
        <v>0.014079272604028492</v>
      </c>
    </row>
    <row r="12" spans="1:8" ht="15.7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4.5" customHeight="1">
      <c r="A13" s="4"/>
      <c r="B13" s="65"/>
      <c r="C13" s="429"/>
      <c r="D13" s="4" t="s">
        <v>97</v>
      </c>
      <c r="E13" s="65">
        <f>SUM(E4:E12)</f>
        <v>371237</v>
      </c>
      <c r="F13" s="66">
        <f>(E13-E8)/(E13-E8)</f>
        <v>1</v>
      </c>
      <c r="G13" s="65">
        <f>SUM(G4:G12)</f>
        <v>898399</v>
      </c>
      <c r="H13" s="66">
        <f>(G13-G8)/(G13-G8)</f>
        <v>1</v>
      </c>
    </row>
    <row r="14" spans="1:8" ht="38.25" customHeight="1">
      <c r="A14" s="4" t="s">
        <v>29</v>
      </c>
      <c r="B14" s="65">
        <f>SUM(B5:B13)</f>
        <v>1287030</v>
      </c>
      <c r="C14" s="429"/>
      <c r="D14" s="4" t="s">
        <v>98</v>
      </c>
      <c r="E14" s="65">
        <f>'10分類帳'!P50</f>
        <v>1044617</v>
      </c>
      <c r="F14" s="66"/>
      <c r="G14" s="65">
        <f>E14</f>
        <v>1044617</v>
      </c>
      <c r="H14" s="66"/>
    </row>
    <row r="15" spans="1:8" ht="38.25" customHeight="1">
      <c r="A15" s="4" t="s">
        <v>99</v>
      </c>
      <c r="B15" s="65">
        <f>B14+B4</f>
        <v>1415854</v>
      </c>
      <c r="C15" s="430"/>
      <c r="D15" s="4" t="s">
        <v>99</v>
      </c>
      <c r="E15" s="65">
        <f>E13+E14</f>
        <v>1415854</v>
      </c>
      <c r="F15" s="67">
        <f>SUM(F4:F11)</f>
        <v>1</v>
      </c>
      <c r="G15" s="65">
        <f>G13+G14</f>
        <v>1943016</v>
      </c>
      <c r="H15" s="67">
        <f>SUM(H4:H11)</f>
        <v>1</v>
      </c>
    </row>
    <row r="16" spans="1:8" ht="48" customHeight="1">
      <c r="A16" s="4" t="s">
        <v>100</v>
      </c>
      <c r="B16" s="431" t="s">
        <v>101</v>
      </c>
      <c r="C16" s="436"/>
      <c r="D16" s="436"/>
      <c r="E16" s="436"/>
      <c r="F16" s="436"/>
      <c r="G16" s="436"/>
      <c r="H16" s="436"/>
    </row>
    <row r="17" spans="1:8" ht="27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L32" sqref="L32"/>
    </sheetView>
  </sheetViews>
  <sheetFormatPr defaultColWidth="8.875" defaultRowHeight="16.5"/>
  <cols>
    <col min="1" max="2" width="3.375" style="20" customWidth="1"/>
    <col min="3" max="3" width="2.50390625" style="20" customWidth="1"/>
    <col min="4" max="4" width="4.50390625" style="39" customWidth="1"/>
    <col min="5" max="5" width="19.25390625" style="20" customWidth="1"/>
    <col min="6" max="6" width="11.75390625" style="20" customWidth="1"/>
    <col min="7" max="7" width="8.50390625" style="20" customWidth="1"/>
    <col min="8" max="8" width="10.00390625" style="20" customWidth="1"/>
    <col min="9" max="9" width="8.125" style="20" customWidth="1"/>
    <col min="10" max="10" width="8.50390625" style="20" customWidth="1"/>
    <col min="11" max="11" width="8.375" style="20" customWidth="1"/>
    <col min="12" max="12" width="10.125" style="20" customWidth="1"/>
    <col min="13" max="13" width="8.625" style="20" customWidth="1"/>
    <col min="14" max="14" width="8.125" style="20" customWidth="1"/>
    <col min="15" max="15" width="10.25390625" style="20" customWidth="1"/>
    <col min="16" max="16" width="11.50390625" style="20" customWidth="1"/>
    <col min="17" max="17" width="9.125" style="20" customWidth="1"/>
    <col min="18" max="16384" width="8.875" style="20" customWidth="1"/>
  </cols>
  <sheetData>
    <row r="1" spans="1:16" ht="33" customHeight="1">
      <c r="A1" s="437" t="str">
        <f>'基本資料'!A1</f>
        <v>嘉義縣立義竹國民中學</v>
      </c>
      <c r="B1" s="437"/>
      <c r="C1" s="437"/>
      <c r="D1" s="437"/>
      <c r="E1" s="437"/>
      <c r="F1" s="437"/>
      <c r="G1" s="437"/>
      <c r="H1" s="437"/>
      <c r="I1" s="419" t="str">
        <f>'基本資料'!A8</f>
        <v>102年11月份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20.25" customHeight="1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7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24.75" customHeight="1">
      <c r="A4" s="97"/>
      <c r="B4" s="97"/>
      <c r="C4" s="1"/>
      <c r="D4" s="35" t="s">
        <v>35</v>
      </c>
      <c r="E4" s="81" t="s">
        <v>201</v>
      </c>
      <c r="F4" s="95">
        <f>'10分類帳'!P50</f>
        <v>1044617</v>
      </c>
      <c r="G4" s="175"/>
      <c r="H4" s="175"/>
      <c r="I4" s="175"/>
      <c r="J4" s="175"/>
      <c r="K4" s="175"/>
      <c r="L4" s="175"/>
      <c r="M4" s="175"/>
      <c r="N4" s="175"/>
      <c r="O4" s="95">
        <f aca="true" t="shared" si="0" ref="O4:O37">SUM(G4:N4)</f>
        <v>0</v>
      </c>
      <c r="P4" s="95">
        <f>F4</f>
        <v>1044617</v>
      </c>
    </row>
    <row r="5" spans="1:16" s="22" customFormat="1" ht="24.75" customHeight="1">
      <c r="A5" s="98">
        <v>11</v>
      </c>
      <c r="B5" s="98">
        <v>5</v>
      </c>
      <c r="C5" s="71" t="s">
        <v>14</v>
      </c>
      <c r="D5" s="97">
        <v>20</v>
      </c>
      <c r="E5" s="166" t="s">
        <v>341</v>
      </c>
      <c r="F5" s="164"/>
      <c r="G5" s="164"/>
      <c r="H5" s="176">
        <v>1500</v>
      </c>
      <c r="I5" s="164"/>
      <c r="J5" s="164"/>
      <c r="K5" s="164"/>
      <c r="L5" s="164"/>
      <c r="M5" s="164"/>
      <c r="N5" s="164"/>
      <c r="O5" s="95">
        <f t="shared" si="0"/>
        <v>1500</v>
      </c>
      <c r="P5" s="95">
        <f aca="true" t="shared" si="1" ref="P5:P37">P4+F5-O5</f>
        <v>1043117</v>
      </c>
    </row>
    <row r="6" spans="1:16" s="22" customFormat="1" ht="24.75" customHeight="1">
      <c r="A6" s="98">
        <v>11</v>
      </c>
      <c r="B6" s="98">
        <v>5</v>
      </c>
      <c r="C6" s="71" t="s">
        <v>14</v>
      </c>
      <c r="D6" s="97">
        <v>20</v>
      </c>
      <c r="E6" s="77" t="s">
        <v>571</v>
      </c>
      <c r="F6" s="164"/>
      <c r="G6" s="164">
        <v>360</v>
      </c>
      <c r="H6" s="176"/>
      <c r="I6" s="164"/>
      <c r="J6" s="164"/>
      <c r="K6" s="164"/>
      <c r="L6" s="164"/>
      <c r="M6" s="164"/>
      <c r="N6" s="164"/>
      <c r="O6" s="95">
        <f t="shared" si="0"/>
        <v>360</v>
      </c>
      <c r="P6" s="95">
        <f t="shared" si="1"/>
        <v>1042757</v>
      </c>
    </row>
    <row r="7" spans="1:16" s="22" customFormat="1" ht="24.75" customHeight="1">
      <c r="A7" s="98">
        <v>11</v>
      </c>
      <c r="B7" s="98">
        <v>5</v>
      </c>
      <c r="C7" s="71" t="s">
        <v>14</v>
      </c>
      <c r="D7" s="97">
        <v>20</v>
      </c>
      <c r="E7" s="166" t="s">
        <v>577</v>
      </c>
      <c r="F7" s="164"/>
      <c r="G7" s="164"/>
      <c r="H7" s="176">
        <v>1500</v>
      </c>
      <c r="I7" s="164"/>
      <c r="J7" s="164"/>
      <c r="K7" s="164"/>
      <c r="L7" s="164"/>
      <c r="M7" s="164"/>
      <c r="N7" s="164"/>
      <c r="O7" s="95">
        <f t="shared" si="0"/>
        <v>1500</v>
      </c>
      <c r="P7" s="95">
        <f t="shared" si="1"/>
        <v>1041257</v>
      </c>
    </row>
    <row r="8" spans="1:16" s="22" customFormat="1" ht="24.75" customHeight="1">
      <c r="A8" s="98">
        <v>11</v>
      </c>
      <c r="B8" s="98">
        <v>5</v>
      </c>
      <c r="C8" s="71" t="s">
        <v>14</v>
      </c>
      <c r="D8" s="97">
        <v>21</v>
      </c>
      <c r="E8" s="19" t="s">
        <v>573</v>
      </c>
      <c r="F8" s="164"/>
      <c r="G8" s="164"/>
      <c r="H8" s="176"/>
      <c r="I8" s="164">
        <v>4500</v>
      </c>
      <c r="J8" s="164">
        <v>5180</v>
      </c>
      <c r="K8" s="164"/>
      <c r="L8" s="164"/>
      <c r="M8" s="164"/>
      <c r="N8" s="164"/>
      <c r="O8" s="95">
        <f t="shared" si="0"/>
        <v>9680</v>
      </c>
      <c r="P8" s="95">
        <f t="shared" si="1"/>
        <v>1031577</v>
      </c>
    </row>
    <row r="9" spans="1:16" s="22" customFormat="1" ht="24.75" customHeight="1">
      <c r="A9" s="98">
        <v>11</v>
      </c>
      <c r="B9" s="98">
        <v>5</v>
      </c>
      <c r="C9" s="71" t="s">
        <v>14</v>
      </c>
      <c r="D9" s="97">
        <v>21</v>
      </c>
      <c r="E9" s="77" t="s">
        <v>574</v>
      </c>
      <c r="F9" s="164"/>
      <c r="G9" s="164"/>
      <c r="H9" s="176"/>
      <c r="I9" s="164"/>
      <c r="J9" s="164"/>
      <c r="K9" s="164"/>
      <c r="L9" s="164"/>
      <c r="M9" s="164">
        <v>7500</v>
      </c>
      <c r="N9" s="164"/>
      <c r="O9" s="95">
        <f t="shared" si="0"/>
        <v>7500</v>
      </c>
      <c r="P9" s="95">
        <f t="shared" si="1"/>
        <v>1024077</v>
      </c>
    </row>
    <row r="10" spans="1:16" s="22" customFormat="1" ht="24.75" customHeight="1">
      <c r="A10" s="98">
        <v>11</v>
      </c>
      <c r="B10" s="98">
        <v>5</v>
      </c>
      <c r="C10" s="71" t="s">
        <v>14</v>
      </c>
      <c r="D10" s="97">
        <v>21</v>
      </c>
      <c r="E10" s="81" t="s">
        <v>575</v>
      </c>
      <c r="F10" s="164"/>
      <c r="G10" s="164">
        <v>24394</v>
      </c>
      <c r="H10" s="164"/>
      <c r="I10" s="164"/>
      <c r="J10" s="164"/>
      <c r="K10" s="164"/>
      <c r="L10" s="164"/>
      <c r="M10" s="164"/>
      <c r="N10" s="164"/>
      <c r="O10" s="95">
        <f t="shared" si="0"/>
        <v>24394</v>
      </c>
      <c r="P10" s="95">
        <f t="shared" si="1"/>
        <v>999683</v>
      </c>
    </row>
    <row r="11" spans="1:16" s="22" customFormat="1" ht="24.75" customHeight="1">
      <c r="A11" s="98">
        <v>11</v>
      </c>
      <c r="B11" s="98">
        <v>5</v>
      </c>
      <c r="C11" s="71" t="s">
        <v>14</v>
      </c>
      <c r="D11" s="97">
        <v>21</v>
      </c>
      <c r="E11" s="177" t="s">
        <v>576</v>
      </c>
      <c r="F11" s="164"/>
      <c r="G11" s="164"/>
      <c r="H11" s="164">
        <v>4680</v>
      </c>
      <c r="I11" s="164"/>
      <c r="J11" s="164"/>
      <c r="K11" s="164"/>
      <c r="L11" s="164"/>
      <c r="M11" s="164"/>
      <c r="N11" s="164"/>
      <c r="O11" s="95">
        <f t="shared" si="0"/>
        <v>4680</v>
      </c>
      <c r="P11" s="95">
        <f t="shared" si="1"/>
        <v>995003</v>
      </c>
    </row>
    <row r="12" spans="1:16" s="22" customFormat="1" ht="24.75" customHeight="1">
      <c r="A12" s="98">
        <v>11</v>
      </c>
      <c r="B12" s="98">
        <v>5</v>
      </c>
      <c r="C12" s="71" t="s">
        <v>14</v>
      </c>
      <c r="D12" s="97">
        <v>21</v>
      </c>
      <c r="E12" s="166" t="s">
        <v>572</v>
      </c>
      <c r="F12" s="164"/>
      <c r="G12" s="164"/>
      <c r="H12" s="164">
        <v>110276</v>
      </c>
      <c r="I12" s="164"/>
      <c r="J12" s="164"/>
      <c r="K12" s="164"/>
      <c r="L12" s="164"/>
      <c r="M12" s="164"/>
      <c r="N12" s="164"/>
      <c r="O12" s="95">
        <f t="shared" si="0"/>
        <v>110276</v>
      </c>
      <c r="P12" s="95">
        <f t="shared" si="1"/>
        <v>884727</v>
      </c>
    </row>
    <row r="13" spans="1:16" s="22" customFormat="1" ht="24.75" customHeight="1">
      <c r="A13" s="98">
        <v>11</v>
      </c>
      <c r="B13" s="98">
        <v>15</v>
      </c>
      <c r="C13" s="71" t="s">
        <v>14</v>
      </c>
      <c r="D13" s="97">
        <v>22</v>
      </c>
      <c r="E13" s="174" t="s">
        <v>578</v>
      </c>
      <c r="F13" s="164"/>
      <c r="G13" s="164"/>
      <c r="H13" s="164">
        <v>97622</v>
      </c>
      <c r="I13" s="164"/>
      <c r="J13" s="164"/>
      <c r="K13" s="164"/>
      <c r="L13" s="164"/>
      <c r="M13" s="164"/>
      <c r="N13" s="164"/>
      <c r="O13" s="95">
        <f t="shared" si="0"/>
        <v>97622</v>
      </c>
      <c r="P13" s="95">
        <f t="shared" si="1"/>
        <v>787105</v>
      </c>
    </row>
    <row r="14" spans="1:16" s="22" customFormat="1" ht="24.75" customHeight="1">
      <c r="A14" s="98">
        <v>11</v>
      </c>
      <c r="B14" s="98">
        <v>15</v>
      </c>
      <c r="C14" s="71" t="s">
        <v>14</v>
      </c>
      <c r="D14" s="97">
        <v>22</v>
      </c>
      <c r="E14" s="166" t="s">
        <v>580</v>
      </c>
      <c r="F14" s="164"/>
      <c r="G14" s="164"/>
      <c r="H14" s="164">
        <v>12920</v>
      </c>
      <c r="I14" s="164"/>
      <c r="J14" s="164"/>
      <c r="K14" s="164"/>
      <c r="L14" s="164"/>
      <c r="M14" s="164"/>
      <c r="N14" s="164"/>
      <c r="O14" s="95">
        <f t="shared" si="0"/>
        <v>12920</v>
      </c>
      <c r="P14" s="95">
        <f t="shared" si="1"/>
        <v>774185</v>
      </c>
    </row>
    <row r="15" spans="1:16" s="22" customFormat="1" ht="24.75" customHeight="1">
      <c r="A15" s="98">
        <v>11</v>
      </c>
      <c r="B15" s="98">
        <v>15</v>
      </c>
      <c r="C15" s="71" t="s">
        <v>14</v>
      </c>
      <c r="D15" s="97">
        <v>22</v>
      </c>
      <c r="E15" s="19" t="s">
        <v>579</v>
      </c>
      <c r="F15" s="164"/>
      <c r="G15" s="164"/>
      <c r="H15" s="164">
        <v>3050</v>
      </c>
      <c r="I15" s="164"/>
      <c r="J15" s="164"/>
      <c r="K15" s="164"/>
      <c r="L15" s="164"/>
      <c r="M15" s="164"/>
      <c r="N15" s="164"/>
      <c r="O15" s="95">
        <f t="shared" si="0"/>
        <v>3050</v>
      </c>
      <c r="P15" s="95">
        <f t="shared" si="1"/>
        <v>771135</v>
      </c>
    </row>
    <row r="16" spans="1:16" s="22" customFormat="1" ht="24.75" customHeight="1">
      <c r="A16" s="98">
        <v>11</v>
      </c>
      <c r="B16" s="98">
        <v>15</v>
      </c>
      <c r="C16" s="71" t="s">
        <v>14</v>
      </c>
      <c r="D16" s="97">
        <v>23</v>
      </c>
      <c r="E16" s="166" t="s">
        <v>342</v>
      </c>
      <c r="F16" s="95"/>
      <c r="G16" s="164"/>
      <c r="H16" s="164"/>
      <c r="I16" s="164"/>
      <c r="J16" s="164"/>
      <c r="K16" s="164"/>
      <c r="L16" s="164">
        <v>3867</v>
      </c>
      <c r="M16" s="164"/>
      <c r="N16" s="164"/>
      <c r="O16" s="95">
        <f t="shared" si="0"/>
        <v>3867</v>
      </c>
      <c r="P16" s="95">
        <f t="shared" si="1"/>
        <v>767268</v>
      </c>
    </row>
    <row r="17" spans="1:16" s="22" customFormat="1" ht="24.75" customHeight="1">
      <c r="A17" s="98">
        <v>11</v>
      </c>
      <c r="B17" s="98">
        <v>15</v>
      </c>
      <c r="C17" s="71" t="s">
        <v>14</v>
      </c>
      <c r="D17" s="97">
        <v>23</v>
      </c>
      <c r="E17" s="77" t="s">
        <v>343</v>
      </c>
      <c r="F17" s="164"/>
      <c r="G17" s="164"/>
      <c r="H17" s="164"/>
      <c r="I17" s="164"/>
      <c r="J17" s="164"/>
      <c r="K17" s="164"/>
      <c r="L17" s="164"/>
      <c r="M17" s="164"/>
      <c r="N17" s="164">
        <v>327</v>
      </c>
      <c r="O17" s="95">
        <f t="shared" si="0"/>
        <v>327</v>
      </c>
      <c r="P17" s="95">
        <f t="shared" si="1"/>
        <v>766941</v>
      </c>
    </row>
    <row r="18" spans="1:16" s="22" customFormat="1" ht="24.75" customHeight="1">
      <c r="A18" s="98">
        <v>11</v>
      </c>
      <c r="B18" s="98">
        <v>15</v>
      </c>
      <c r="C18" s="71" t="s">
        <v>14</v>
      </c>
      <c r="D18" s="97">
        <v>23</v>
      </c>
      <c r="E18" s="177" t="s">
        <v>581</v>
      </c>
      <c r="F18" s="164"/>
      <c r="G18" s="164"/>
      <c r="H18" s="164"/>
      <c r="I18" s="164"/>
      <c r="J18" s="164"/>
      <c r="K18" s="164"/>
      <c r="L18" s="164"/>
      <c r="M18" s="164"/>
      <c r="N18" s="164">
        <v>180</v>
      </c>
      <c r="O18" s="95">
        <f t="shared" si="0"/>
        <v>180</v>
      </c>
      <c r="P18" s="95">
        <f t="shared" si="1"/>
        <v>766761</v>
      </c>
    </row>
    <row r="19" spans="1:16" s="22" customFormat="1" ht="24.75" customHeight="1">
      <c r="A19" s="98">
        <v>11</v>
      </c>
      <c r="B19" s="98">
        <v>15</v>
      </c>
      <c r="C19" s="71" t="s">
        <v>14</v>
      </c>
      <c r="D19" s="97">
        <v>23</v>
      </c>
      <c r="E19" s="77" t="s">
        <v>582</v>
      </c>
      <c r="F19" s="164"/>
      <c r="G19" s="164"/>
      <c r="H19" s="164">
        <v>3500</v>
      </c>
      <c r="I19" s="164"/>
      <c r="J19" s="164"/>
      <c r="K19" s="164"/>
      <c r="L19" s="164"/>
      <c r="M19" s="164"/>
      <c r="N19" s="164"/>
      <c r="O19" s="95">
        <f t="shared" si="0"/>
        <v>3500</v>
      </c>
      <c r="P19" s="95">
        <f t="shared" si="1"/>
        <v>763261</v>
      </c>
    </row>
    <row r="20" spans="1:16" s="22" customFormat="1" ht="24.75" customHeight="1">
      <c r="A20" s="98">
        <v>11</v>
      </c>
      <c r="B20" s="98">
        <v>15</v>
      </c>
      <c r="C20" s="71" t="s">
        <v>14</v>
      </c>
      <c r="D20" s="97">
        <v>23</v>
      </c>
      <c r="E20" s="174" t="s">
        <v>345</v>
      </c>
      <c r="F20" s="164"/>
      <c r="G20" s="164">
        <v>414</v>
      </c>
      <c r="H20" s="164"/>
      <c r="I20" s="164"/>
      <c r="J20" s="164"/>
      <c r="K20" s="164"/>
      <c r="L20" s="164" t="s">
        <v>478</v>
      </c>
      <c r="M20" s="164"/>
      <c r="N20" s="164"/>
      <c r="O20" s="95">
        <f t="shared" si="0"/>
        <v>414</v>
      </c>
      <c r="P20" s="95">
        <f t="shared" si="1"/>
        <v>762847</v>
      </c>
    </row>
    <row r="21" spans="1:16" s="22" customFormat="1" ht="24.75" customHeight="1">
      <c r="A21" s="98">
        <v>11</v>
      </c>
      <c r="B21" s="98">
        <v>15</v>
      </c>
      <c r="C21" s="71" t="s">
        <v>14</v>
      </c>
      <c r="D21" s="97">
        <v>23</v>
      </c>
      <c r="E21" s="77" t="s">
        <v>583</v>
      </c>
      <c r="F21" s="164"/>
      <c r="G21" s="164"/>
      <c r="H21" s="164"/>
      <c r="I21" s="164"/>
      <c r="J21" s="164"/>
      <c r="K21" s="164"/>
      <c r="L21" s="164">
        <v>32760</v>
      </c>
      <c r="M21" s="164"/>
      <c r="N21" s="164"/>
      <c r="O21" s="95">
        <f t="shared" si="0"/>
        <v>32760</v>
      </c>
      <c r="P21" s="95">
        <f t="shared" si="1"/>
        <v>730087</v>
      </c>
    </row>
    <row r="22" spans="1:16" s="22" customFormat="1" ht="24.75" customHeight="1">
      <c r="A22" s="98">
        <v>11</v>
      </c>
      <c r="B22" s="98">
        <v>27</v>
      </c>
      <c r="C22" s="71" t="s">
        <v>14</v>
      </c>
      <c r="D22" s="97">
        <v>24</v>
      </c>
      <c r="E22" s="177" t="s">
        <v>584</v>
      </c>
      <c r="F22" s="95"/>
      <c r="G22" s="164"/>
      <c r="H22" s="164"/>
      <c r="I22" s="164"/>
      <c r="J22" s="164"/>
      <c r="K22" s="164">
        <v>1500</v>
      </c>
      <c r="L22" s="164"/>
      <c r="M22" s="164"/>
      <c r="N22" s="164"/>
      <c r="O22" s="95">
        <f t="shared" si="0"/>
        <v>1500</v>
      </c>
      <c r="P22" s="95">
        <f t="shared" si="1"/>
        <v>728587</v>
      </c>
    </row>
    <row r="23" spans="1:16" s="22" customFormat="1" ht="24.75" customHeight="1">
      <c r="A23" s="98">
        <v>11</v>
      </c>
      <c r="B23" s="98">
        <v>27</v>
      </c>
      <c r="C23" s="71" t="s">
        <v>14</v>
      </c>
      <c r="D23" s="97">
        <v>24</v>
      </c>
      <c r="E23" s="177" t="s">
        <v>585</v>
      </c>
      <c r="F23" s="164"/>
      <c r="G23" s="164"/>
      <c r="H23" s="164"/>
      <c r="I23" s="164"/>
      <c r="J23" s="164"/>
      <c r="K23" s="164">
        <v>41244</v>
      </c>
      <c r="L23" s="164"/>
      <c r="M23" s="164"/>
      <c r="N23" s="164"/>
      <c r="O23" s="95">
        <f t="shared" si="0"/>
        <v>41244</v>
      </c>
      <c r="P23" s="95">
        <f t="shared" si="1"/>
        <v>687343</v>
      </c>
    </row>
    <row r="24" spans="1:16" s="22" customFormat="1" ht="24.75" customHeight="1">
      <c r="A24" s="98">
        <v>11</v>
      </c>
      <c r="B24" s="98">
        <v>27</v>
      </c>
      <c r="C24" s="71" t="s">
        <v>14</v>
      </c>
      <c r="D24" s="97">
        <v>24</v>
      </c>
      <c r="E24" s="166" t="s">
        <v>586</v>
      </c>
      <c r="F24" s="164"/>
      <c r="G24" s="164"/>
      <c r="H24" s="164"/>
      <c r="I24" s="164"/>
      <c r="J24" s="164"/>
      <c r="K24" s="164"/>
      <c r="L24" s="164"/>
      <c r="M24" s="164"/>
      <c r="N24" s="164">
        <v>800</v>
      </c>
      <c r="O24" s="95">
        <f t="shared" si="0"/>
        <v>800</v>
      </c>
      <c r="P24" s="95">
        <f t="shared" si="1"/>
        <v>686543</v>
      </c>
    </row>
    <row r="25" spans="1:16" s="22" customFormat="1" ht="24.75" customHeight="1">
      <c r="A25" s="98">
        <v>11</v>
      </c>
      <c r="B25" s="98">
        <v>27</v>
      </c>
      <c r="C25" s="71" t="s">
        <v>14</v>
      </c>
      <c r="D25" s="97">
        <v>25</v>
      </c>
      <c r="E25" s="166" t="s">
        <v>587</v>
      </c>
      <c r="F25" s="164"/>
      <c r="G25" s="164"/>
      <c r="H25" s="164">
        <v>119282</v>
      </c>
      <c r="I25" s="164"/>
      <c r="J25" s="164"/>
      <c r="K25" s="164"/>
      <c r="L25" s="164"/>
      <c r="M25" s="164"/>
      <c r="N25" s="164"/>
      <c r="O25" s="95">
        <f t="shared" si="0"/>
        <v>119282</v>
      </c>
      <c r="P25" s="95">
        <f t="shared" si="1"/>
        <v>567261</v>
      </c>
    </row>
    <row r="26" spans="1:16" s="22" customFormat="1" ht="24.75" customHeight="1">
      <c r="A26" s="98">
        <v>11</v>
      </c>
      <c r="B26" s="98">
        <v>27</v>
      </c>
      <c r="C26" s="71" t="s">
        <v>14</v>
      </c>
      <c r="D26" s="97">
        <v>25</v>
      </c>
      <c r="E26" s="166" t="s">
        <v>589</v>
      </c>
      <c r="F26" s="164"/>
      <c r="G26" s="164"/>
      <c r="H26" s="164">
        <v>11628</v>
      </c>
      <c r="I26" s="164"/>
      <c r="J26" s="164"/>
      <c r="K26" s="164"/>
      <c r="L26" s="164"/>
      <c r="M26" s="164"/>
      <c r="N26" s="164"/>
      <c r="O26" s="95">
        <f t="shared" si="0"/>
        <v>11628</v>
      </c>
      <c r="P26" s="95">
        <f t="shared" si="1"/>
        <v>555633</v>
      </c>
    </row>
    <row r="27" spans="1:16" s="22" customFormat="1" ht="24.75" customHeight="1">
      <c r="A27" s="98">
        <v>11</v>
      </c>
      <c r="B27" s="98">
        <v>27</v>
      </c>
      <c r="C27" s="71" t="s">
        <v>14</v>
      </c>
      <c r="D27" s="97">
        <v>25</v>
      </c>
      <c r="E27" s="177" t="s">
        <v>590</v>
      </c>
      <c r="F27" s="164"/>
      <c r="G27" s="164"/>
      <c r="H27" s="164"/>
      <c r="I27" s="164"/>
      <c r="J27" s="164">
        <v>14896</v>
      </c>
      <c r="K27" s="164"/>
      <c r="L27" s="164"/>
      <c r="M27" s="164"/>
      <c r="N27" s="164"/>
      <c r="O27" s="95">
        <f aca="true" t="shared" si="2" ref="O27:O36">SUM(G27:N27)</f>
        <v>14896</v>
      </c>
      <c r="P27" s="95">
        <f aca="true" t="shared" si="3" ref="P27:P36">P26+F27-O27</f>
        <v>540737</v>
      </c>
    </row>
    <row r="28" spans="1:16" s="22" customFormat="1" ht="24.75" customHeight="1">
      <c r="A28" s="98">
        <v>11</v>
      </c>
      <c r="B28" s="98">
        <v>27</v>
      </c>
      <c r="C28" s="71" t="s">
        <v>14</v>
      </c>
      <c r="D28" s="97">
        <v>25</v>
      </c>
      <c r="E28" s="219" t="s">
        <v>588</v>
      </c>
      <c r="F28" s="164"/>
      <c r="G28" s="164">
        <v>6080</v>
      </c>
      <c r="H28" s="164"/>
      <c r="I28" s="164"/>
      <c r="J28" s="164"/>
      <c r="K28" s="164"/>
      <c r="L28" s="164"/>
      <c r="M28" s="164"/>
      <c r="N28" s="164"/>
      <c r="O28" s="95">
        <f t="shared" si="2"/>
        <v>6080</v>
      </c>
      <c r="P28" s="95">
        <f t="shared" si="3"/>
        <v>534657</v>
      </c>
    </row>
    <row r="29" spans="1:16" s="22" customFormat="1" ht="24.75" customHeight="1">
      <c r="A29" s="98">
        <v>11</v>
      </c>
      <c r="B29" s="98">
        <v>27</v>
      </c>
      <c r="C29" s="71" t="s">
        <v>13</v>
      </c>
      <c r="D29" s="97">
        <v>11</v>
      </c>
      <c r="E29" s="177" t="s">
        <v>591</v>
      </c>
      <c r="F29" s="164">
        <v>498480</v>
      </c>
      <c r="G29" s="164"/>
      <c r="H29" s="164"/>
      <c r="I29" s="164"/>
      <c r="J29" s="164"/>
      <c r="K29" s="164"/>
      <c r="L29" s="164"/>
      <c r="M29" s="164"/>
      <c r="N29" s="164"/>
      <c r="O29" s="95">
        <f t="shared" si="2"/>
        <v>0</v>
      </c>
      <c r="P29" s="95">
        <f t="shared" si="3"/>
        <v>1033137</v>
      </c>
    </row>
    <row r="30" spans="1:16" s="22" customFormat="1" ht="24.75" customHeight="1">
      <c r="A30" s="98">
        <v>11</v>
      </c>
      <c r="B30" s="98">
        <v>27</v>
      </c>
      <c r="C30" s="71" t="s">
        <v>13</v>
      </c>
      <c r="D30" s="97">
        <v>11</v>
      </c>
      <c r="E30" s="174" t="s">
        <v>592</v>
      </c>
      <c r="F30" s="164">
        <v>56000</v>
      </c>
      <c r="G30" s="164"/>
      <c r="H30" s="164"/>
      <c r="I30" s="164"/>
      <c r="J30" s="164"/>
      <c r="K30" s="164"/>
      <c r="L30" s="164"/>
      <c r="M30" s="164"/>
      <c r="N30" s="164"/>
      <c r="O30" s="95">
        <f t="shared" si="2"/>
        <v>0</v>
      </c>
      <c r="P30" s="95">
        <f t="shared" si="3"/>
        <v>1089137</v>
      </c>
    </row>
    <row r="31" spans="1:16" s="22" customFormat="1" ht="24.75" customHeight="1">
      <c r="A31" s="98">
        <v>11</v>
      </c>
      <c r="B31" s="98">
        <v>27</v>
      </c>
      <c r="C31" s="71" t="s">
        <v>14</v>
      </c>
      <c r="D31" s="97">
        <v>25</v>
      </c>
      <c r="E31" s="188" t="s">
        <v>593</v>
      </c>
      <c r="F31" s="164"/>
      <c r="G31" s="164"/>
      <c r="H31" s="164"/>
      <c r="I31" s="164"/>
      <c r="J31" s="164">
        <v>8430</v>
      </c>
      <c r="K31" s="164"/>
      <c r="L31" s="164"/>
      <c r="M31" s="164"/>
      <c r="N31" s="164"/>
      <c r="O31" s="95">
        <f t="shared" si="2"/>
        <v>8430</v>
      </c>
      <c r="P31" s="95">
        <f t="shared" si="3"/>
        <v>1080707</v>
      </c>
    </row>
    <row r="32" spans="1:16" s="22" customFormat="1" ht="24.75" customHeight="1">
      <c r="A32" s="98">
        <v>11</v>
      </c>
      <c r="B32" s="98"/>
      <c r="C32" s="71"/>
      <c r="D32" s="97"/>
      <c r="E32" s="177"/>
      <c r="F32" s="164"/>
      <c r="G32" s="164"/>
      <c r="H32" s="164"/>
      <c r="I32" s="164"/>
      <c r="J32" s="164"/>
      <c r="K32" s="164"/>
      <c r="L32" s="164"/>
      <c r="M32" s="164"/>
      <c r="N32" s="164"/>
      <c r="O32" s="95">
        <f t="shared" si="2"/>
        <v>0</v>
      </c>
      <c r="P32" s="95">
        <f t="shared" si="3"/>
        <v>1080707</v>
      </c>
    </row>
    <row r="33" spans="1:16" s="22" customFormat="1" ht="24.75" customHeight="1">
      <c r="A33" s="98">
        <v>11</v>
      </c>
      <c r="B33" s="98"/>
      <c r="C33" s="71"/>
      <c r="D33" s="97"/>
      <c r="E33" s="177"/>
      <c r="F33" s="164"/>
      <c r="G33" s="164"/>
      <c r="H33" s="164"/>
      <c r="I33" s="164"/>
      <c r="J33" s="164"/>
      <c r="K33" s="164"/>
      <c r="L33" s="164"/>
      <c r="M33" s="164"/>
      <c r="N33" s="164"/>
      <c r="O33" s="95">
        <f t="shared" si="2"/>
        <v>0</v>
      </c>
      <c r="P33" s="95">
        <f t="shared" si="3"/>
        <v>1080707</v>
      </c>
    </row>
    <row r="34" spans="1:16" s="22" customFormat="1" ht="24.75" customHeight="1">
      <c r="A34" s="98">
        <v>11</v>
      </c>
      <c r="B34" s="98"/>
      <c r="C34" s="71"/>
      <c r="D34" s="97"/>
      <c r="E34" s="177"/>
      <c r="F34" s="164"/>
      <c r="G34" s="164"/>
      <c r="H34" s="164"/>
      <c r="I34" s="164"/>
      <c r="J34" s="164"/>
      <c r="K34" s="164"/>
      <c r="L34" s="164"/>
      <c r="M34" s="164"/>
      <c r="N34" s="164"/>
      <c r="O34" s="95">
        <f t="shared" si="2"/>
        <v>0</v>
      </c>
      <c r="P34" s="95">
        <f t="shared" si="3"/>
        <v>1080707</v>
      </c>
    </row>
    <row r="35" spans="1:16" s="22" customFormat="1" ht="24.75" customHeight="1">
      <c r="A35" s="98">
        <v>11</v>
      </c>
      <c r="B35" s="98"/>
      <c r="C35" s="71"/>
      <c r="D35" s="97"/>
      <c r="E35" s="177"/>
      <c r="F35" s="164"/>
      <c r="G35" s="164"/>
      <c r="H35" s="164"/>
      <c r="I35" s="164"/>
      <c r="J35" s="164"/>
      <c r="K35" s="164"/>
      <c r="L35" s="164"/>
      <c r="M35" s="164"/>
      <c r="N35" s="164"/>
      <c r="O35" s="95">
        <f t="shared" si="2"/>
        <v>0</v>
      </c>
      <c r="P35" s="95">
        <f t="shared" si="3"/>
        <v>1080707</v>
      </c>
    </row>
    <row r="36" spans="1:16" s="22" customFormat="1" ht="24.75" customHeight="1">
      <c r="A36" s="98">
        <v>11</v>
      </c>
      <c r="B36" s="98"/>
      <c r="C36" s="71"/>
      <c r="D36" s="97"/>
      <c r="E36" s="177"/>
      <c r="F36" s="164"/>
      <c r="G36" s="164"/>
      <c r="H36" s="164"/>
      <c r="I36" s="164"/>
      <c r="J36" s="164"/>
      <c r="K36" s="164"/>
      <c r="L36" s="164"/>
      <c r="M36" s="164"/>
      <c r="N36" s="164"/>
      <c r="O36" s="95">
        <f t="shared" si="2"/>
        <v>0</v>
      </c>
      <c r="P36" s="95">
        <f t="shared" si="3"/>
        <v>1080707</v>
      </c>
    </row>
    <row r="37" spans="1:16" s="22" customFormat="1" ht="24.75" customHeight="1">
      <c r="A37" s="98"/>
      <c r="B37" s="98"/>
      <c r="C37" s="71"/>
      <c r="D37" s="97"/>
      <c r="E37" s="177"/>
      <c r="F37" s="164"/>
      <c r="G37" s="164"/>
      <c r="H37" s="164"/>
      <c r="I37" s="164"/>
      <c r="J37" s="164"/>
      <c r="K37" s="164"/>
      <c r="L37" s="164"/>
      <c r="M37" s="164"/>
      <c r="N37" s="164"/>
      <c r="O37" s="95">
        <f t="shared" si="0"/>
        <v>0</v>
      </c>
      <c r="P37" s="95">
        <f t="shared" si="1"/>
        <v>1080707</v>
      </c>
    </row>
    <row r="38" spans="1:16" s="22" customFormat="1" ht="24.75" customHeight="1">
      <c r="A38" s="98"/>
      <c r="B38" s="98"/>
      <c r="C38" s="71"/>
      <c r="D38" s="97"/>
      <c r="E38" s="174"/>
      <c r="F38" s="164"/>
      <c r="G38" s="164"/>
      <c r="H38" s="164"/>
      <c r="I38" s="164"/>
      <c r="J38" s="164"/>
      <c r="K38" s="164"/>
      <c r="L38" s="164"/>
      <c r="M38" s="164"/>
      <c r="N38" s="164"/>
      <c r="O38" s="95">
        <f>SUM(G38:N38)</f>
        <v>0</v>
      </c>
      <c r="P38" s="95">
        <f>P37+F38-O38</f>
        <v>1080707</v>
      </c>
    </row>
    <row r="39" spans="1:16" s="22" customFormat="1" ht="24.75" customHeight="1">
      <c r="A39" s="98"/>
      <c r="B39" s="98"/>
      <c r="C39" s="71"/>
      <c r="D39" s="97"/>
      <c r="E39" s="174"/>
      <c r="F39" s="164"/>
      <c r="G39" s="164"/>
      <c r="H39" s="164"/>
      <c r="I39" s="164"/>
      <c r="J39" s="164"/>
      <c r="K39" s="164"/>
      <c r="L39" s="164"/>
      <c r="M39" s="164"/>
      <c r="N39" s="164"/>
      <c r="O39" s="95">
        <f>SUM(G39:N39)</f>
        <v>0</v>
      </c>
      <c r="P39" s="95">
        <f>P38+F39-O39</f>
        <v>1080707</v>
      </c>
    </row>
    <row r="40" spans="1:16" s="23" customFormat="1" ht="24.75" customHeight="1">
      <c r="A40" s="24"/>
      <c r="B40" s="24"/>
      <c r="C40" s="25"/>
      <c r="D40" s="36"/>
      <c r="E40" s="111" t="s">
        <v>79</v>
      </c>
      <c r="F40" s="101">
        <f aca="true" t="shared" si="4" ref="F40:N40">SUM(F5:F39)</f>
        <v>554480</v>
      </c>
      <c r="G40" s="101">
        <f t="shared" si="4"/>
        <v>31248</v>
      </c>
      <c r="H40" s="101">
        <f t="shared" si="4"/>
        <v>365958</v>
      </c>
      <c r="I40" s="101">
        <f t="shared" si="4"/>
        <v>4500</v>
      </c>
      <c r="J40" s="101">
        <f t="shared" si="4"/>
        <v>28506</v>
      </c>
      <c r="K40" s="101">
        <f t="shared" si="4"/>
        <v>42744</v>
      </c>
      <c r="L40" s="101">
        <f t="shared" si="4"/>
        <v>36627</v>
      </c>
      <c r="M40" s="101">
        <f t="shared" si="4"/>
        <v>7500</v>
      </c>
      <c r="N40" s="101">
        <f t="shared" si="4"/>
        <v>1307</v>
      </c>
      <c r="O40" s="101">
        <f>SUM(G40:N40)</f>
        <v>518390</v>
      </c>
      <c r="P40" s="95">
        <f>F40-O40</f>
        <v>36090</v>
      </c>
    </row>
    <row r="41" spans="1:16" s="23" customFormat="1" ht="24.75" customHeight="1">
      <c r="A41" s="24"/>
      <c r="B41" s="24"/>
      <c r="C41" s="25"/>
      <c r="D41" s="36"/>
      <c r="E41" s="111" t="s">
        <v>202</v>
      </c>
      <c r="F41" s="101">
        <f>'10分類帳'!F50+'11分類帳'!F40</f>
        <v>2595567</v>
      </c>
      <c r="G41" s="226">
        <f>'10分類帳'!G50+'11分類帳'!G40</f>
        <v>122539</v>
      </c>
      <c r="H41" s="101">
        <f>'10分類帳'!H50+'11分類帳'!H40</f>
        <v>943769</v>
      </c>
      <c r="I41" s="101">
        <f>'10分類帳'!I50+'11分類帳'!I40</f>
        <v>4500</v>
      </c>
      <c r="J41" s="101">
        <f>'10分類帳'!J50+'11分類帳'!J40</f>
        <v>33426</v>
      </c>
      <c r="K41" s="225">
        <f>'10分類帳'!K50+'11分類帳'!K40</f>
        <v>183559</v>
      </c>
      <c r="L41" s="101">
        <f>'10分類帳'!L50+'11分類帳'!L40</f>
        <v>115513</v>
      </c>
      <c r="M41" s="101">
        <f>'10分類帳'!M50+'11分類帳'!M40</f>
        <v>98200</v>
      </c>
      <c r="N41" s="101">
        <f>'10分類帳'!N50+'11分類帳'!N40</f>
        <v>13354</v>
      </c>
      <c r="O41" s="101">
        <f>SUM(G41:N41)</f>
        <v>1514860</v>
      </c>
      <c r="P41" s="101">
        <f>F41-O41</f>
        <v>1080707</v>
      </c>
    </row>
    <row r="42" spans="1:16" ht="42" customHeight="1">
      <c r="A42" s="28"/>
      <c r="B42" s="29"/>
      <c r="C42" s="29"/>
      <c r="D42" s="3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72"/>
      <c r="P42" s="72"/>
    </row>
    <row r="43" spans="1:16" s="21" customFormat="1" ht="60.75" customHeight="1">
      <c r="A43" s="27"/>
      <c r="B43" s="27"/>
      <c r="C43" s="27"/>
      <c r="D43" s="38"/>
      <c r="E43" s="47" t="s">
        <v>157</v>
      </c>
      <c r="F43" s="5" t="s">
        <v>32</v>
      </c>
      <c r="G43" s="5" t="s">
        <v>73</v>
      </c>
      <c r="H43" s="5" t="s">
        <v>165</v>
      </c>
      <c r="I43" s="5" t="s">
        <v>156</v>
      </c>
      <c r="J43" s="5" t="s">
        <v>167</v>
      </c>
      <c r="K43" s="5" t="s">
        <v>33</v>
      </c>
      <c r="L43" s="5"/>
      <c r="M43" s="5"/>
      <c r="N43" s="5"/>
      <c r="O43" s="432" t="s">
        <v>153</v>
      </c>
      <c r="P43" s="433"/>
    </row>
    <row r="44" spans="1:16" ht="41.25" customHeight="1">
      <c r="A44" s="26"/>
      <c r="B44" s="26"/>
      <c r="C44" s="26"/>
      <c r="D44" s="35"/>
      <c r="E44" s="18"/>
      <c r="F44" s="95"/>
      <c r="G44" s="227"/>
      <c r="H44" s="164">
        <v>241200</v>
      </c>
      <c r="I44" s="227">
        <v>257280</v>
      </c>
      <c r="J44" s="164">
        <v>56000</v>
      </c>
      <c r="K44" s="164"/>
      <c r="L44" s="164"/>
      <c r="M44" s="164"/>
      <c r="N44" s="97"/>
      <c r="O44" s="422">
        <f>SUM(F44:N44)</f>
        <v>554480</v>
      </c>
      <c r="P44" s="423"/>
    </row>
  </sheetData>
  <sheetProtection/>
  <mergeCells count="9">
    <mergeCell ref="I1:J1"/>
    <mergeCell ref="O43:P43"/>
    <mergeCell ref="O44:P44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7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63" customWidth="1"/>
    <col min="2" max="2" width="13.875" style="69" customWidth="1"/>
    <col min="3" max="3" width="39.125" style="63" customWidth="1"/>
    <col min="4" max="4" width="17.75390625" style="63" customWidth="1"/>
    <col min="5" max="5" width="14.25390625" style="69" customWidth="1"/>
    <col min="6" max="6" width="12.125" style="63" customWidth="1"/>
    <col min="7" max="7" width="14.00390625" style="69" customWidth="1"/>
    <col min="8" max="8" width="11.75390625" style="63" customWidth="1"/>
    <col min="9" max="16384" width="8.875" style="63" customWidth="1"/>
  </cols>
  <sheetData>
    <row r="1" spans="1:8" ht="30.75" customHeight="1">
      <c r="A1" s="426" t="str">
        <f>'10結算'!A1:C1</f>
        <v>嘉義縣立義竹國民中學</v>
      </c>
      <c r="B1" s="426"/>
      <c r="C1" s="426"/>
      <c r="D1" s="118" t="str">
        <f>'基本資料'!A8</f>
        <v>102年11月份</v>
      </c>
      <c r="E1" s="112" t="s">
        <v>203</v>
      </c>
      <c r="F1" s="112"/>
      <c r="G1" s="112"/>
      <c r="H1" s="112"/>
    </row>
    <row r="2" spans="1:8" ht="25.5" customHeight="1">
      <c r="A2" s="424" t="s">
        <v>83</v>
      </c>
      <c r="B2" s="424"/>
      <c r="C2" s="424"/>
      <c r="D2" s="424" t="s">
        <v>84</v>
      </c>
      <c r="E2" s="424"/>
      <c r="F2" s="424"/>
      <c r="G2" s="424" t="s">
        <v>62</v>
      </c>
      <c r="H2" s="424"/>
    </row>
    <row r="3" spans="1:8" ht="25.5" customHeight="1">
      <c r="A3" s="4" t="s">
        <v>85</v>
      </c>
      <c r="B3" s="64" t="s">
        <v>86</v>
      </c>
      <c r="C3" s="4" t="s">
        <v>87</v>
      </c>
      <c r="D3" s="4" t="s">
        <v>88</v>
      </c>
      <c r="E3" s="64" t="s">
        <v>89</v>
      </c>
      <c r="F3" s="4" t="s">
        <v>56</v>
      </c>
      <c r="G3" s="64" t="s">
        <v>89</v>
      </c>
      <c r="H3" s="4" t="s">
        <v>56</v>
      </c>
    </row>
    <row r="4" spans="1:8" ht="25.5" customHeight="1">
      <c r="A4" s="4" t="s">
        <v>69</v>
      </c>
      <c r="B4" s="65">
        <f>'11分類帳'!P4</f>
        <v>1044617</v>
      </c>
      <c r="C4" s="427" t="s">
        <v>174</v>
      </c>
      <c r="D4" s="4" t="s">
        <v>70</v>
      </c>
      <c r="E4" s="65">
        <f>'11分類帳'!G40</f>
        <v>31248</v>
      </c>
      <c r="F4" s="66">
        <f>E4/(E13-E8)</f>
        <v>0.06569591671116755</v>
      </c>
      <c r="G4" s="65">
        <f>'11分類帳'!G41</f>
        <v>122539</v>
      </c>
      <c r="H4" s="66">
        <f>G4/(G13-G8)</f>
        <v>0.09204454890366641</v>
      </c>
    </row>
    <row r="5" spans="1:8" ht="25.5" customHeight="1">
      <c r="A5" s="4" t="s">
        <v>71</v>
      </c>
      <c r="B5" s="65">
        <f>'11分類帳'!F44</f>
        <v>0</v>
      </c>
      <c r="C5" s="428"/>
      <c r="D5" s="4" t="s">
        <v>72</v>
      </c>
      <c r="E5" s="65">
        <f>'11分類帳'!H40</f>
        <v>365958</v>
      </c>
      <c r="F5" s="66">
        <f>E5/(E13-E8)</f>
        <v>0.7693915222665596</v>
      </c>
      <c r="G5" s="65">
        <f>'11分類帳'!H41</f>
        <v>943769</v>
      </c>
      <c r="H5" s="66">
        <f>G5/(G13-G8)</f>
        <v>0.708907301955005</v>
      </c>
    </row>
    <row r="6" spans="1:8" ht="29.25" customHeight="1">
      <c r="A6" s="5" t="s">
        <v>73</v>
      </c>
      <c r="B6" s="65">
        <f>'11分類帳'!G45</f>
        <v>0</v>
      </c>
      <c r="C6" s="428"/>
      <c r="D6" s="4" t="s">
        <v>74</v>
      </c>
      <c r="E6" s="65">
        <f>'11分類帳'!I40</f>
        <v>4500</v>
      </c>
      <c r="F6" s="66">
        <f>E6/(E13-E8)</f>
        <v>0.009460817498728045</v>
      </c>
      <c r="G6" s="65">
        <f>'11分類帳'!I41</f>
        <v>4500</v>
      </c>
      <c r="H6" s="66">
        <f>G6/(G13-G8)</f>
        <v>0.0033801521969862563</v>
      </c>
    </row>
    <row r="7" spans="1:8" ht="31.5">
      <c r="A7" s="73" t="s">
        <v>165</v>
      </c>
      <c r="B7" s="65">
        <f>'11分類帳'!H44</f>
        <v>241200</v>
      </c>
      <c r="C7" s="428"/>
      <c r="D7" s="4" t="s">
        <v>9</v>
      </c>
      <c r="E7" s="65">
        <f>'11分類帳'!J40</f>
        <v>28506</v>
      </c>
      <c r="F7" s="66">
        <f>E7/(E13-E8)</f>
        <v>0.05993112524860926</v>
      </c>
      <c r="G7" s="65">
        <f>'11分類帳'!J41</f>
        <v>33426</v>
      </c>
      <c r="H7" s="66">
        <f>G7/(G13-G8)</f>
        <v>0.025107770519213913</v>
      </c>
    </row>
    <row r="8" spans="1:8" ht="31.5">
      <c r="A8" s="73" t="s">
        <v>155</v>
      </c>
      <c r="B8" s="65">
        <f>'11分類帳'!I44</f>
        <v>257280</v>
      </c>
      <c r="C8" s="428"/>
      <c r="D8" s="4" t="s">
        <v>16</v>
      </c>
      <c r="E8" s="65">
        <f>'11分類帳'!K40</f>
        <v>42744</v>
      </c>
      <c r="F8" s="66"/>
      <c r="G8" s="65">
        <f>'11分類帳'!K41</f>
        <v>183559</v>
      </c>
      <c r="H8" s="66"/>
    </row>
    <row r="9" spans="1:8" ht="33" customHeight="1">
      <c r="A9" s="47" t="s">
        <v>167</v>
      </c>
      <c r="B9" s="65">
        <f>'11分類帳'!J44</f>
        <v>56000</v>
      </c>
      <c r="C9" s="428"/>
      <c r="D9" s="4" t="s">
        <v>75</v>
      </c>
      <c r="E9" s="65">
        <f>'11分類帳'!L40</f>
        <v>36627</v>
      </c>
      <c r="F9" s="66">
        <f>E9/(E13-E8)</f>
        <v>0.07700474722798047</v>
      </c>
      <c r="G9" s="65">
        <f>'11分類帳'!L41</f>
        <v>115513</v>
      </c>
      <c r="H9" s="66">
        <f>G9/(G13-G8)</f>
        <v>0.08676700460677188</v>
      </c>
    </row>
    <row r="10" spans="1:8" ht="32.25" customHeight="1">
      <c r="A10" s="4" t="s">
        <v>144</v>
      </c>
      <c r="B10" s="65">
        <f>'11分類帳'!K44</f>
        <v>0</v>
      </c>
      <c r="C10" s="428"/>
      <c r="D10" s="4" t="s">
        <v>76</v>
      </c>
      <c r="E10" s="65">
        <f>'11分類帳'!M40</f>
        <v>7500</v>
      </c>
      <c r="F10" s="66">
        <f>E10/(E13-E8)</f>
        <v>0.015768029164546744</v>
      </c>
      <c r="G10" s="65">
        <f>'11分類帳'!M41</f>
        <v>98200</v>
      </c>
      <c r="H10" s="66">
        <f>G10/(G13-G8)</f>
        <v>0.07376243238756675</v>
      </c>
    </row>
    <row r="11" spans="1:8" ht="32.25" customHeight="1">
      <c r="A11" s="47"/>
      <c r="B11" s="65"/>
      <c r="C11" s="428"/>
      <c r="D11" s="4" t="s">
        <v>10</v>
      </c>
      <c r="E11" s="65">
        <f>'11分類帳'!N40</f>
        <v>1307</v>
      </c>
      <c r="F11" s="66">
        <f>E11/(E13-E8)</f>
        <v>0.0027478418824083456</v>
      </c>
      <c r="G11" s="65">
        <f>'11分類帳'!N41</f>
        <v>13354</v>
      </c>
      <c r="H11" s="66">
        <f>G11/(G13-G8)</f>
        <v>0.010030789430789881</v>
      </c>
    </row>
    <row r="12" spans="1:8" ht="25.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3" customHeight="1">
      <c r="A13" s="4"/>
      <c r="B13" s="65"/>
      <c r="C13" s="429"/>
      <c r="D13" s="4" t="s">
        <v>78</v>
      </c>
      <c r="E13" s="65">
        <f>SUM(E4:E12)</f>
        <v>518390</v>
      </c>
      <c r="F13" s="66">
        <f>(E13-E8)/(E13-E8)</f>
        <v>1</v>
      </c>
      <c r="G13" s="65">
        <f>SUM(G4:G12)</f>
        <v>1514860</v>
      </c>
      <c r="H13" s="66">
        <f>(G13-G8)/(G13-G8)</f>
        <v>1</v>
      </c>
    </row>
    <row r="14" spans="1:8" ht="33" customHeight="1">
      <c r="A14" s="4" t="s">
        <v>79</v>
      </c>
      <c r="B14" s="65">
        <f>SUM(B5:B12)</f>
        <v>554480</v>
      </c>
      <c r="C14" s="429"/>
      <c r="D14" s="4" t="s">
        <v>80</v>
      </c>
      <c r="E14" s="65">
        <f>'11分類帳'!P41</f>
        <v>1080707</v>
      </c>
      <c r="F14" s="66"/>
      <c r="G14" s="65">
        <f>E14</f>
        <v>1080707</v>
      </c>
      <c r="H14" s="66"/>
    </row>
    <row r="15" spans="1:8" ht="33" customHeight="1">
      <c r="A15" s="4" t="s">
        <v>11</v>
      </c>
      <c r="B15" s="65">
        <f>B14+B4</f>
        <v>1599097</v>
      </c>
      <c r="C15" s="430"/>
      <c r="D15" s="4" t="s">
        <v>11</v>
      </c>
      <c r="E15" s="65">
        <f>E13+E14</f>
        <v>1599097</v>
      </c>
      <c r="F15" s="67">
        <f>SUM(F4:F11)</f>
        <v>1</v>
      </c>
      <c r="G15" s="65">
        <f>G13+G14</f>
        <v>2595567</v>
      </c>
      <c r="H15" s="67">
        <f>SUM(H4:H11)</f>
        <v>1</v>
      </c>
    </row>
    <row r="16" spans="1:8" ht="39.75" customHeight="1">
      <c r="A16" s="4" t="s">
        <v>81</v>
      </c>
      <c r="B16" s="431" t="s">
        <v>82</v>
      </c>
      <c r="C16" s="431"/>
      <c r="D16" s="431"/>
      <c r="E16" s="431"/>
      <c r="F16" s="431"/>
      <c r="G16" s="431"/>
      <c r="H16" s="431"/>
    </row>
    <row r="17" spans="1:8" ht="21.7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3" topLeftCell="BM31" activePane="bottomLeft" state="frozen"/>
      <selection pane="topLeft" activeCell="A1" sqref="A1"/>
      <selection pane="bottomLeft" activeCell="F69" sqref="F69"/>
    </sheetView>
  </sheetViews>
  <sheetFormatPr defaultColWidth="8.875" defaultRowHeight="16.5"/>
  <cols>
    <col min="1" max="1" width="4.25390625" style="20" customWidth="1"/>
    <col min="2" max="2" width="3.25390625" style="20" customWidth="1"/>
    <col min="3" max="3" width="2.50390625" style="20" customWidth="1"/>
    <col min="4" max="4" width="4.50390625" style="45" customWidth="1"/>
    <col min="5" max="5" width="19.25390625" style="20" customWidth="1"/>
    <col min="6" max="6" width="12.00390625" style="20" customWidth="1"/>
    <col min="7" max="7" width="9.375" style="20" customWidth="1"/>
    <col min="8" max="8" width="10.50390625" style="20" customWidth="1"/>
    <col min="9" max="9" width="9.00390625" style="20" customWidth="1"/>
    <col min="10" max="10" width="9.125" style="20" customWidth="1"/>
    <col min="11" max="11" width="8.625" style="20" customWidth="1"/>
    <col min="12" max="12" width="10.25390625" style="20" customWidth="1"/>
    <col min="13" max="13" width="8.75390625" style="20" customWidth="1"/>
    <col min="14" max="14" width="8.125" style="20" customWidth="1"/>
    <col min="15" max="15" width="9.875" style="20" customWidth="1"/>
    <col min="16" max="16" width="10.875" style="20" bestFit="1" customWidth="1"/>
    <col min="17" max="17" width="7.753906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'基本資料'!A9</f>
        <v>102年12月份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159</v>
      </c>
      <c r="M3" s="5" t="s">
        <v>160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12</v>
      </c>
      <c r="B4" s="97">
        <v>1</v>
      </c>
      <c r="C4" s="1" t="s">
        <v>30</v>
      </c>
      <c r="D4" s="40" t="s">
        <v>35</v>
      </c>
      <c r="E4" s="81" t="s">
        <v>201</v>
      </c>
      <c r="F4" s="95">
        <f>'11分類帳'!P41</f>
        <v>1080707</v>
      </c>
      <c r="G4" s="95"/>
      <c r="H4" s="95"/>
      <c r="I4" s="95"/>
      <c r="J4" s="95"/>
      <c r="K4" s="95"/>
      <c r="L4" s="95"/>
      <c r="M4" s="95"/>
      <c r="N4" s="95"/>
      <c r="O4" s="95">
        <f aca="true" t="shared" si="0" ref="O4:O65">SUM(G4:N4)</f>
        <v>0</v>
      </c>
      <c r="P4" s="175">
        <f>F4</f>
        <v>1080707</v>
      </c>
    </row>
    <row r="5" spans="1:16" s="22" customFormat="1" ht="19.5" customHeight="1">
      <c r="A5" s="98">
        <v>12</v>
      </c>
      <c r="B5" s="98">
        <v>2</v>
      </c>
      <c r="C5" s="71" t="s">
        <v>14</v>
      </c>
      <c r="D5" s="98">
        <v>26</v>
      </c>
      <c r="E5" s="166" t="s">
        <v>594</v>
      </c>
      <c r="F5" s="100"/>
      <c r="G5" s="100">
        <v>19296</v>
      </c>
      <c r="H5" s="181"/>
      <c r="I5" s="100"/>
      <c r="J5" s="100"/>
      <c r="K5" s="100"/>
      <c r="L5" s="100"/>
      <c r="M5" s="95"/>
      <c r="N5" s="100"/>
      <c r="O5" s="95">
        <f t="shared" si="0"/>
        <v>19296</v>
      </c>
      <c r="P5" s="175">
        <f aca="true" t="shared" si="1" ref="P5:P65">P4+F5-O5</f>
        <v>1061411</v>
      </c>
    </row>
    <row r="6" spans="1:16" s="22" customFormat="1" ht="19.5" customHeight="1">
      <c r="A6" s="98">
        <v>12</v>
      </c>
      <c r="B6" s="98">
        <v>6</v>
      </c>
      <c r="C6" s="71" t="s">
        <v>596</v>
      </c>
      <c r="D6" s="98">
        <v>11</v>
      </c>
      <c r="E6" s="174" t="s">
        <v>595</v>
      </c>
      <c r="F6" s="100">
        <v>1029332</v>
      </c>
      <c r="G6" s="100"/>
      <c r="H6" s="181"/>
      <c r="I6" s="100"/>
      <c r="J6" s="100"/>
      <c r="K6" s="100"/>
      <c r="L6" s="182"/>
      <c r="M6" s="95"/>
      <c r="N6" s="100"/>
      <c r="O6" s="95">
        <f t="shared" si="0"/>
        <v>0</v>
      </c>
      <c r="P6" s="175">
        <f t="shared" si="1"/>
        <v>2090743</v>
      </c>
    </row>
    <row r="7" spans="1:16" s="22" customFormat="1" ht="19.5" customHeight="1">
      <c r="A7" s="98">
        <v>12</v>
      </c>
      <c r="B7" s="98">
        <v>6</v>
      </c>
      <c r="C7" s="71" t="s">
        <v>596</v>
      </c>
      <c r="D7" s="98">
        <v>11</v>
      </c>
      <c r="E7" s="174" t="s">
        <v>597</v>
      </c>
      <c r="F7" s="100">
        <v>2510</v>
      </c>
      <c r="G7" s="100"/>
      <c r="H7" s="181"/>
      <c r="I7" s="100"/>
      <c r="J7" s="100"/>
      <c r="K7" s="100"/>
      <c r="L7" s="182"/>
      <c r="M7" s="95"/>
      <c r="N7" s="100"/>
      <c r="O7" s="95">
        <f t="shared" si="0"/>
        <v>0</v>
      </c>
      <c r="P7" s="175">
        <f t="shared" si="1"/>
        <v>2093253</v>
      </c>
    </row>
    <row r="8" spans="1:16" s="22" customFormat="1" ht="19.5" customHeight="1">
      <c r="A8" s="98">
        <v>12</v>
      </c>
      <c r="B8" s="98">
        <v>10</v>
      </c>
      <c r="C8" s="71" t="s">
        <v>599</v>
      </c>
      <c r="D8" s="98">
        <v>27</v>
      </c>
      <c r="E8" s="174" t="s">
        <v>598</v>
      </c>
      <c r="F8" s="100">
        <v>-969932</v>
      </c>
      <c r="G8" s="100"/>
      <c r="H8" s="181"/>
      <c r="I8" s="100"/>
      <c r="J8" s="100"/>
      <c r="K8" s="100"/>
      <c r="L8" s="182"/>
      <c r="M8" s="95"/>
      <c r="N8" s="95"/>
      <c r="O8" s="95">
        <f t="shared" si="0"/>
        <v>0</v>
      </c>
      <c r="P8" s="175">
        <f t="shared" si="1"/>
        <v>1123321</v>
      </c>
    </row>
    <row r="9" spans="1:16" s="22" customFormat="1" ht="19.5" customHeight="1">
      <c r="A9" s="98">
        <v>12</v>
      </c>
      <c r="B9" s="98">
        <v>10</v>
      </c>
      <c r="C9" s="71" t="s">
        <v>599</v>
      </c>
      <c r="D9" s="98">
        <v>28</v>
      </c>
      <c r="E9" s="174" t="s">
        <v>600</v>
      </c>
      <c r="F9" s="100"/>
      <c r="G9" s="100"/>
      <c r="H9" s="181">
        <v>117933</v>
      </c>
      <c r="I9" s="100"/>
      <c r="J9" s="95"/>
      <c r="K9" s="100"/>
      <c r="L9" s="182"/>
      <c r="M9" s="95"/>
      <c r="N9" s="95"/>
      <c r="O9" s="95">
        <f t="shared" si="0"/>
        <v>117933</v>
      </c>
      <c r="P9" s="175">
        <f t="shared" si="1"/>
        <v>1005388</v>
      </c>
    </row>
    <row r="10" spans="1:16" s="22" customFormat="1" ht="19.5" customHeight="1">
      <c r="A10" s="98">
        <v>12</v>
      </c>
      <c r="B10" s="98">
        <v>10</v>
      </c>
      <c r="C10" s="71" t="s">
        <v>599</v>
      </c>
      <c r="D10" s="98">
        <v>28</v>
      </c>
      <c r="E10" s="174" t="s">
        <v>601</v>
      </c>
      <c r="F10" s="100"/>
      <c r="G10" s="100"/>
      <c r="H10" s="181">
        <v>12065</v>
      </c>
      <c r="I10" s="100"/>
      <c r="J10" s="95"/>
      <c r="K10" s="100"/>
      <c r="L10" s="182"/>
      <c r="M10" s="95"/>
      <c r="N10" s="95"/>
      <c r="O10" s="95">
        <f t="shared" si="0"/>
        <v>12065</v>
      </c>
      <c r="P10" s="175">
        <f t="shared" si="1"/>
        <v>993323</v>
      </c>
    </row>
    <row r="11" spans="1:16" s="22" customFormat="1" ht="19.5" customHeight="1">
      <c r="A11" s="98">
        <v>12</v>
      </c>
      <c r="B11" s="98">
        <v>10</v>
      </c>
      <c r="C11" s="71" t="s">
        <v>599</v>
      </c>
      <c r="D11" s="98">
        <v>28</v>
      </c>
      <c r="E11" s="174" t="s">
        <v>602</v>
      </c>
      <c r="F11" s="100"/>
      <c r="G11" s="100"/>
      <c r="H11" s="181">
        <v>18293</v>
      </c>
      <c r="I11" s="100"/>
      <c r="J11" s="95"/>
      <c r="K11" s="100"/>
      <c r="L11" s="182"/>
      <c r="M11" s="95"/>
      <c r="N11" s="95"/>
      <c r="O11" s="95">
        <f t="shared" si="0"/>
        <v>18293</v>
      </c>
      <c r="P11" s="175">
        <f t="shared" si="1"/>
        <v>975030</v>
      </c>
    </row>
    <row r="12" spans="1:16" s="22" customFormat="1" ht="19.5" customHeight="1">
      <c r="A12" s="98">
        <v>12</v>
      </c>
      <c r="B12" s="98">
        <v>10</v>
      </c>
      <c r="C12" s="71" t="s">
        <v>599</v>
      </c>
      <c r="D12" s="98">
        <v>29</v>
      </c>
      <c r="E12" s="174" t="s">
        <v>603</v>
      </c>
      <c r="F12" s="100"/>
      <c r="G12" s="95"/>
      <c r="H12" s="95"/>
      <c r="I12" s="100"/>
      <c r="J12" s="95"/>
      <c r="K12" s="100"/>
      <c r="L12" s="182">
        <v>33880</v>
      </c>
      <c r="M12" s="95"/>
      <c r="N12" s="95"/>
      <c r="O12" s="95">
        <f t="shared" si="0"/>
        <v>33880</v>
      </c>
      <c r="P12" s="175">
        <f t="shared" si="1"/>
        <v>941150</v>
      </c>
    </row>
    <row r="13" spans="1:16" s="22" customFormat="1" ht="19.5" customHeight="1">
      <c r="A13" s="98">
        <v>12</v>
      </c>
      <c r="B13" s="98">
        <v>10</v>
      </c>
      <c r="C13" s="71" t="s">
        <v>14</v>
      </c>
      <c r="D13" s="98">
        <v>29</v>
      </c>
      <c r="E13" s="174" t="s">
        <v>604</v>
      </c>
      <c r="F13" s="95"/>
      <c r="G13" s="95"/>
      <c r="H13" s="95">
        <v>1500</v>
      </c>
      <c r="I13" s="95"/>
      <c r="J13" s="95"/>
      <c r="K13" s="95"/>
      <c r="L13" s="95"/>
      <c r="M13" s="95"/>
      <c r="N13" s="95"/>
      <c r="O13" s="95">
        <f t="shared" si="0"/>
        <v>1500</v>
      </c>
      <c r="P13" s="95">
        <f t="shared" si="1"/>
        <v>939650</v>
      </c>
    </row>
    <row r="14" spans="1:16" s="22" customFormat="1" ht="19.5" customHeight="1">
      <c r="A14" s="98">
        <v>12</v>
      </c>
      <c r="B14" s="98">
        <v>10</v>
      </c>
      <c r="C14" s="71" t="s">
        <v>14</v>
      </c>
      <c r="D14" s="98">
        <v>29</v>
      </c>
      <c r="E14" s="174" t="s">
        <v>605</v>
      </c>
      <c r="F14" s="95"/>
      <c r="G14" s="95">
        <v>2835</v>
      </c>
      <c r="H14" s="95"/>
      <c r="I14" s="100"/>
      <c r="J14" s="95"/>
      <c r="K14" s="100"/>
      <c r="L14" s="100"/>
      <c r="M14" s="95"/>
      <c r="N14" s="95"/>
      <c r="O14" s="95">
        <f t="shared" si="0"/>
        <v>2835</v>
      </c>
      <c r="P14" s="95">
        <f t="shared" si="1"/>
        <v>936815</v>
      </c>
    </row>
    <row r="15" spans="1:16" s="22" customFormat="1" ht="19.5" customHeight="1">
      <c r="A15" s="98">
        <v>12</v>
      </c>
      <c r="B15" s="98">
        <v>10</v>
      </c>
      <c r="C15" s="71" t="s">
        <v>14</v>
      </c>
      <c r="D15" s="98">
        <v>29</v>
      </c>
      <c r="E15" s="166" t="s">
        <v>606</v>
      </c>
      <c r="F15" s="95"/>
      <c r="G15" s="95">
        <v>450</v>
      </c>
      <c r="H15" s="95"/>
      <c r="I15" s="100"/>
      <c r="J15" s="95"/>
      <c r="K15" s="100"/>
      <c r="L15" s="100"/>
      <c r="M15" s="95"/>
      <c r="N15" s="95"/>
      <c r="O15" s="95">
        <f t="shared" si="0"/>
        <v>450</v>
      </c>
      <c r="P15" s="95">
        <f t="shared" si="1"/>
        <v>936365</v>
      </c>
    </row>
    <row r="16" spans="1:16" s="22" customFormat="1" ht="19.5" customHeight="1">
      <c r="A16" s="98">
        <v>12</v>
      </c>
      <c r="B16" s="98">
        <v>10</v>
      </c>
      <c r="C16" s="71" t="s">
        <v>14</v>
      </c>
      <c r="D16" s="97">
        <v>29</v>
      </c>
      <c r="E16" s="19" t="s">
        <v>608</v>
      </c>
      <c r="F16" s="174"/>
      <c r="G16" s="95"/>
      <c r="H16" s="95">
        <v>1500</v>
      </c>
      <c r="I16" s="100"/>
      <c r="J16" s="95"/>
      <c r="K16" s="100"/>
      <c r="L16" s="100"/>
      <c r="M16" s="95"/>
      <c r="N16" s="95"/>
      <c r="O16" s="95">
        <f t="shared" si="0"/>
        <v>1500</v>
      </c>
      <c r="P16" s="95">
        <f t="shared" si="1"/>
        <v>934865</v>
      </c>
    </row>
    <row r="17" spans="1:16" s="22" customFormat="1" ht="19.5" customHeight="1">
      <c r="A17" s="98">
        <v>12</v>
      </c>
      <c r="B17" s="98">
        <v>10</v>
      </c>
      <c r="C17" s="71" t="s">
        <v>14</v>
      </c>
      <c r="D17" s="97">
        <v>29</v>
      </c>
      <c r="E17" s="174" t="s">
        <v>609</v>
      </c>
      <c r="F17" s="95"/>
      <c r="G17" s="95"/>
      <c r="H17" s="95">
        <v>3500</v>
      </c>
      <c r="I17" s="100"/>
      <c r="J17" s="95"/>
      <c r="K17" s="100"/>
      <c r="L17" s="100"/>
      <c r="M17" s="95"/>
      <c r="N17" s="95"/>
      <c r="O17" s="95">
        <f t="shared" si="0"/>
        <v>3500</v>
      </c>
      <c r="P17" s="95">
        <f t="shared" si="1"/>
        <v>931365</v>
      </c>
    </row>
    <row r="18" spans="1:16" s="22" customFormat="1" ht="19.5" customHeight="1">
      <c r="A18" s="98">
        <v>12</v>
      </c>
      <c r="B18" s="98">
        <v>27</v>
      </c>
      <c r="C18" s="71" t="s">
        <v>611</v>
      </c>
      <c r="D18" s="97">
        <v>13</v>
      </c>
      <c r="E18" s="174" t="s">
        <v>610</v>
      </c>
      <c r="F18" s="95">
        <v>289</v>
      </c>
      <c r="G18" s="95"/>
      <c r="H18" s="95"/>
      <c r="I18" s="100"/>
      <c r="J18" s="95"/>
      <c r="K18" s="100"/>
      <c r="L18" s="100"/>
      <c r="M18" s="95"/>
      <c r="N18" s="95"/>
      <c r="O18" s="95">
        <f t="shared" si="0"/>
        <v>0</v>
      </c>
      <c r="P18" s="95">
        <f t="shared" si="1"/>
        <v>931654</v>
      </c>
    </row>
    <row r="19" spans="1:16" s="22" customFormat="1" ht="19.5" customHeight="1">
      <c r="A19" s="98">
        <v>12</v>
      </c>
      <c r="B19" s="98">
        <v>27</v>
      </c>
      <c r="C19" s="71" t="s">
        <v>14</v>
      </c>
      <c r="D19" s="97">
        <v>30</v>
      </c>
      <c r="E19" s="174" t="s">
        <v>612</v>
      </c>
      <c r="F19" s="95"/>
      <c r="G19" s="95"/>
      <c r="H19" s="95">
        <v>119282</v>
      </c>
      <c r="I19" s="100"/>
      <c r="J19" s="95"/>
      <c r="K19" s="100"/>
      <c r="L19" s="100"/>
      <c r="M19" s="95"/>
      <c r="N19" s="95"/>
      <c r="O19" s="95">
        <f t="shared" si="0"/>
        <v>119282</v>
      </c>
      <c r="P19" s="95">
        <f t="shared" si="1"/>
        <v>812372</v>
      </c>
    </row>
    <row r="20" spans="1:16" s="22" customFormat="1" ht="19.5" customHeight="1">
      <c r="A20" s="98">
        <v>12</v>
      </c>
      <c r="B20" s="98">
        <v>27</v>
      </c>
      <c r="C20" s="71" t="s">
        <v>14</v>
      </c>
      <c r="D20" s="97">
        <v>30</v>
      </c>
      <c r="E20" s="174" t="s">
        <v>615</v>
      </c>
      <c r="F20" s="95"/>
      <c r="G20" s="95"/>
      <c r="H20" s="95">
        <v>12920</v>
      </c>
      <c r="I20" s="100"/>
      <c r="J20" s="95"/>
      <c r="K20" s="100"/>
      <c r="L20" s="100"/>
      <c r="M20" s="95"/>
      <c r="N20" s="95"/>
      <c r="O20" s="95">
        <f t="shared" si="0"/>
        <v>12920</v>
      </c>
      <c r="P20" s="95">
        <f t="shared" si="1"/>
        <v>799452</v>
      </c>
    </row>
    <row r="21" spans="1:16" s="22" customFormat="1" ht="19.5" customHeight="1">
      <c r="A21" s="98">
        <v>12</v>
      </c>
      <c r="B21" s="98">
        <v>27</v>
      </c>
      <c r="C21" s="71" t="s">
        <v>14</v>
      </c>
      <c r="D21" s="97">
        <v>30</v>
      </c>
      <c r="E21" s="174" t="s">
        <v>613</v>
      </c>
      <c r="F21" s="95"/>
      <c r="G21" s="95"/>
      <c r="H21" s="95"/>
      <c r="I21" s="100">
        <v>9000</v>
      </c>
      <c r="J21" s="95">
        <v>1710</v>
      </c>
      <c r="K21" s="100"/>
      <c r="L21" s="100"/>
      <c r="M21" s="95"/>
      <c r="N21" s="95"/>
      <c r="O21" s="95">
        <f t="shared" si="0"/>
        <v>10710</v>
      </c>
      <c r="P21" s="95">
        <f t="shared" si="1"/>
        <v>788742</v>
      </c>
    </row>
    <row r="22" spans="1:16" s="22" customFormat="1" ht="19.5" customHeight="1">
      <c r="A22" s="98">
        <v>12</v>
      </c>
      <c r="B22" s="98">
        <v>27</v>
      </c>
      <c r="C22" s="71" t="s">
        <v>14</v>
      </c>
      <c r="D22" s="97">
        <v>30</v>
      </c>
      <c r="E22" s="174" t="s">
        <v>614</v>
      </c>
      <c r="F22" s="95"/>
      <c r="G22" s="95"/>
      <c r="H22" s="95"/>
      <c r="I22" s="100"/>
      <c r="J22" s="95"/>
      <c r="K22" s="100"/>
      <c r="L22" s="100"/>
      <c r="M22" s="95">
        <v>1780</v>
      </c>
      <c r="N22" s="95"/>
      <c r="O22" s="95">
        <f t="shared" si="0"/>
        <v>1780</v>
      </c>
      <c r="P22" s="95">
        <f t="shared" si="1"/>
        <v>786962</v>
      </c>
    </row>
    <row r="23" spans="1:16" s="22" customFormat="1" ht="19.5" customHeight="1">
      <c r="A23" s="98">
        <v>12</v>
      </c>
      <c r="B23" s="98">
        <v>27</v>
      </c>
      <c r="C23" s="71" t="s">
        <v>14</v>
      </c>
      <c r="D23" s="97">
        <v>30</v>
      </c>
      <c r="E23" s="174" t="s">
        <v>616</v>
      </c>
      <c r="F23" s="95"/>
      <c r="G23" s="95">
        <v>7580</v>
      </c>
      <c r="H23" s="95"/>
      <c r="I23" s="100"/>
      <c r="J23" s="95"/>
      <c r="K23" s="100"/>
      <c r="L23" s="100"/>
      <c r="M23" s="95"/>
      <c r="N23" s="95"/>
      <c r="O23" s="95">
        <f t="shared" si="0"/>
        <v>7580</v>
      </c>
      <c r="P23" s="95">
        <f t="shared" si="1"/>
        <v>779382</v>
      </c>
    </row>
    <row r="24" spans="1:16" s="22" customFormat="1" ht="19.5" customHeight="1">
      <c r="A24" s="98">
        <v>12</v>
      </c>
      <c r="B24" s="98">
        <v>27</v>
      </c>
      <c r="C24" s="71" t="s">
        <v>14</v>
      </c>
      <c r="D24" s="97">
        <v>31</v>
      </c>
      <c r="E24" s="174" t="s">
        <v>340</v>
      </c>
      <c r="F24" s="95"/>
      <c r="G24" s="95"/>
      <c r="H24" s="95"/>
      <c r="I24" s="100"/>
      <c r="J24" s="95"/>
      <c r="K24" s="100"/>
      <c r="L24" s="100"/>
      <c r="M24" s="95"/>
      <c r="N24" s="95">
        <v>291</v>
      </c>
      <c r="O24" s="95">
        <f t="shared" si="0"/>
        <v>291</v>
      </c>
      <c r="P24" s="95">
        <f t="shared" si="1"/>
        <v>779091</v>
      </c>
    </row>
    <row r="25" spans="1:16" s="22" customFormat="1" ht="19.5" customHeight="1">
      <c r="A25" s="98">
        <v>12</v>
      </c>
      <c r="B25" s="98">
        <v>27</v>
      </c>
      <c r="C25" s="71" t="s">
        <v>14</v>
      </c>
      <c r="D25" s="97">
        <v>31</v>
      </c>
      <c r="E25" s="174" t="s">
        <v>617</v>
      </c>
      <c r="F25" s="95"/>
      <c r="G25" s="95"/>
      <c r="H25" s="95"/>
      <c r="I25" s="100"/>
      <c r="J25" s="95"/>
      <c r="K25" s="100"/>
      <c r="L25" s="100">
        <v>2385</v>
      </c>
      <c r="M25" s="95"/>
      <c r="N25" s="95"/>
      <c r="O25" s="95">
        <f t="shared" si="0"/>
        <v>2385</v>
      </c>
      <c r="P25" s="95">
        <f t="shared" si="1"/>
        <v>776706</v>
      </c>
    </row>
    <row r="26" spans="1:16" s="22" customFormat="1" ht="19.5" customHeight="1">
      <c r="A26" s="98">
        <v>12</v>
      </c>
      <c r="B26" s="98">
        <v>27</v>
      </c>
      <c r="C26" s="71" t="s">
        <v>14</v>
      </c>
      <c r="D26" s="97">
        <v>31</v>
      </c>
      <c r="E26" s="174" t="s">
        <v>618</v>
      </c>
      <c r="F26" s="95"/>
      <c r="G26" s="95"/>
      <c r="H26" s="95"/>
      <c r="I26" s="100"/>
      <c r="J26" s="95"/>
      <c r="K26" s="100"/>
      <c r="L26" s="100">
        <v>6884</v>
      </c>
      <c r="M26" s="95"/>
      <c r="N26" s="95"/>
      <c r="O26" s="95">
        <f t="shared" si="0"/>
        <v>6884</v>
      </c>
      <c r="P26" s="95">
        <f t="shared" si="1"/>
        <v>769822</v>
      </c>
    </row>
    <row r="27" spans="1:16" s="22" customFormat="1" ht="19.5" customHeight="1">
      <c r="A27" s="98">
        <v>12</v>
      </c>
      <c r="B27" s="98">
        <v>27</v>
      </c>
      <c r="C27" s="71" t="s">
        <v>14</v>
      </c>
      <c r="D27" s="97">
        <v>31</v>
      </c>
      <c r="E27" s="174" t="s">
        <v>623</v>
      </c>
      <c r="F27" s="95">
        <v>-1150</v>
      </c>
      <c r="G27" s="95"/>
      <c r="H27" s="95"/>
      <c r="I27" s="100"/>
      <c r="J27" s="95"/>
      <c r="K27" s="100"/>
      <c r="L27" s="100"/>
      <c r="M27" s="95"/>
      <c r="N27" s="95"/>
      <c r="O27" s="95">
        <f t="shared" si="0"/>
        <v>0</v>
      </c>
      <c r="P27" s="95">
        <f t="shared" si="1"/>
        <v>768672</v>
      </c>
    </row>
    <row r="28" spans="1:16" s="22" customFormat="1" ht="19.5" customHeight="1">
      <c r="A28" s="98">
        <v>12</v>
      </c>
      <c r="B28" s="98">
        <v>27</v>
      </c>
      <c r="C28" s="71" t="s">
        <v>14</v>
      </c>
      <c r="D28" s="97">
        <v>31</v>
      </c>
      <c r="E28" s="174" t="s">
        <v>619</v>
      </c>
      <c r="F28" s="95"/>
      <c r="G28" s="95">
        <v>3220</v>
      </c>
      <c r="H28" s="95"/>
      <c r="I28" s="100"/>
      <c r="J28" s="95"/>
      <c r="K28" s="100"/>
      <c r="L28" s="100"/>
      <c r="M28" s="95"/>
      <c r="N28" s="95"/>
      <c r="O28" s="95">
        <f t="shared" si="0"/>
        <v>3220</v>
      </c>
      <c r="P28" s="95">
        <f t="shared" si="1"/>
        <v>765452</v>
      </c>
    </row>
    <row r="29" spans="1:16" s="22" customFormat="1" ht="19.5" customHeight="1">
      <c r="A29" s="98">
        <v>12</v>
      </c>
      <c r="B29" s="98">
        <v>27</v>
      </c>
      <c r="C29" s="71" t="s">
        <v>14</v>
      </c>
      <c r="D29" s="97">
        <v>31</v>
      </c>
      <c r="E29" s="174" t="s">
        <v>620</v>
      </c>
      <c r="F29" s="95"/>
      <c r="G29" s="95"/>
      <c r="H29" s="95"/>
      <c r="I29" s="95"/>
      <c r="J29" s="95"/>
      <c r="K29" s="95"/>
      <c r="L29" s="95"/>
      <c r="M29" s="95"/>
      <c r="N29" s="95">
        <v>150</v>
      </c>
      <c r="O29" s="95">
        <f aca="true" t="shared" si="2" ref="O29:O36">SUM(G29:N29)</f>
        <v>150</v>
      </c>
      <c r="P29" s="95">
        <f aca="true" t="shared" si="3" ref="P29:P36">P28+F29-O29</f>
        <v>765302</v>
      </c>
    </row>
    <row r="30" spans="1:16" s="22" customFormat="1" ht="19.5" customHeight="1">
      <c r="A30" s="98">
        <v>12</v>
      </c>
      <c r="B30" s="98">
        <v>27</v>
      </c>
      <c r="C30" s="71" t="s">
        <v>14</v>
      </c>
      <c r="D30" s="97">
        <v>31</v>
      </c>
      <c r="E30" s="174" t="s">
        <v>621</v>
      </c>
      <c r="F30" s="95"/>
      <c r="G30" s="95"/>
      <c r="H30" s="95"/>
      <c r="I30" s="95"/>
      <c r="J30" s="95"/>
      <c r="K30" s="95"/>
      <c r="L30" s="95"/>
      <c r="M30" s="95"/>
      <c r="N30" s="95">
        <v>800</v>
      </c>
      <c r="O30" s="95">
        <f t="shared" si="2"/>
        <v>800</v>
      </c>
      <c r="P30" s="95">
        <f t="shared" si="3"/>
        <v>764502</v>
      </c>
    </row>
    <row r="31" spans="1:16" s="22" customFormat="1" ht="19.5" customHeight="1">
      <c r="A31" s="98">
        <v>12</v>
      </c>
      <c r="B31" s="98">
        <v>27</v>
      </c>
      <c r="C31" s="71" t="s">
        <v>14</v>
      </c>
      <c r="D31" s="97">
        <v>31</v>
      </c>
      <c r="E31" s="174" t="s">
        <v>624</v>
      </c>
      <c r="F31" s="95"/>
      <c r="G31" s="95"/>
      <c r="H31" s="95"/>
      <c r="I31" s="95"/>
      <c r="J31" s="95"/>
      <c r="K31" s="95"/>
      <c r="L31" s="95"/>
      <c r="M31" s="95"/>
      <c r="N31" s="95">
        <v>40</v>
      </c>
      <c r="O31" s="95">
        <f t="shared" si="2"/>
        <v>40</v>
      </c>
      <c r="P31" s="95">
        <f t="shared" si="3"/>
        <v>764462</v>
      </c>
    </row>
    <row r="32" spans="1:16" s="22" customFormat="1" ht="19.5" customHeight="1">
      <c r="A32" s="98">
        <v>12</v>
      </c>
      <c r="B32" s="98">
        <v>27</v>
      </c>
      <c r="C32" s="71" t="s">
        <v>14</v>
      </c>
      <c r="D32" s="97">
        <v>31</v>
      </c>
      <c r="E32" s="174" t="s">
        <v>622</v>
      </c>
      <c r="F32" s="95"/>
      <c r="G32" s="95">
        <v>3500</v>
      </c>
      <c r="H32" s="95"/>
      <c r="I32" s="95"/>
      <c r="J32" s="95"/>
      <c r="K32" s="95"/>
      <c r="L32" s="95"/>
      <c r="M32" s="95"/>
      <c r="N32" s="95"/>
      <c r="O32" s="95">
        <f t="shared" si="2"/>
        <v>3500</v>
      </c>
      <c r="P32" s="95">
        <f t="shared" si="3"/>
        <v>760962</v>
      </c>
    </row>
    <row r="33" spans="1:16" s="22" customFormat="1" ht="19.5" customHeight="1">
      <c r="A33" s="98">
        <v>12</v>
      </c>
      <c r="B33" s="98">
        <v>27</v>
      </c>
      <c r="C33" s="71" t="s">
        <v>625</v>
      </c>
      <c r="D33" s="97">
        <v>14</v>
      </c>
      <c r="E33" s="174" t="s">
        <v>336</v>
      </c>
      <c r="F33" s="95">
        <v>450</v>
      </c>
      <c r="G33" s="95"/>
      <c r="H33" s="95"/>
      <c r="I33" s="95"/>
      <c r="J33" s="95"/>
      <c r="K33" s="95"/>
      <c r="L33" s="95"/>
      <c r="M33" s="95"/>
      <c r="N33" s="95"/>
      <c r="O33" s="95">
        <f t="shared" si="2"/>
        <v>0</v>
      </c>
      <c r="P33" s="95">
        <f t="shared" si="3"/>
        <v>761412</v>
      </c>
    </row>
    <row r="34" spans="1:16" s="22" customFormat="1" ht="19.5" customHeight="1">
      <c r="A34" s="98">
        <v>12</v>
      </c>
      <c r="B34" s="98">
        <v>30</v>
      </c>
      <c r="C34" s="71" t="s">
        <v>14</v>
      </c>
      <c r="D34" s="97">
        <v>32</v>
      </c>
      <c r="E34" s="174" t="s">
        <v>626</v>
      </c>
      <c r="F34" s="95"/>
      <c r="G34" s="95"/>
      <c r="H34" s="95"/>
      <c r="I34" s="95"/>
      <c r="J34" s="95">
        <v>6630</v>
      </c>
      <c r="K34" s="95"/>
      <c r="L34" s="95"/>
      <c r="M34" s="95"/>
      <c r="N34" s="95"/>
      <c r="O34" s="95">
        <f t="shared" si="2"/>
        <v>6630</v>
      </c>
      <c r="P34" s="95">
        <f t="shared" si="3"/>
        <v>754782</v>
      </c>
    </row>
    <row r="35" spans="1:16" s="22" customFormat="1" ht="19.5" customHeight="1">
      <c r="A35" s="98">
        <v>12</v>
      </c>
      <c r="B35" s="98">
        <v>30</v>
      </c>
      <c r="C35" s="71" t="s">
        <v>14</v>
      </c>
      <c r="D35" s="97">
        <v>33</v>
      </c>
      <c r="E35" s="174" t="s">
        <v>627</v>
      </c>
      <c r="F35" s="95"/>
      <c r="G35" s="95"/>
      <c r="H35" s="95"/>
      <c r="I35" s="95"/>
      <c r="J35" s="95"/>
      <c r="K35" s="95">
        <v>41244</v>
      </c>
      <c r="L35" s="95"/>
      <c r="M35" s="95"/>
      <c r="N35" s="95"/>
      <c r="O35" s="95">
        <f t="shared" si="2"/>
        <v>41244</v>
      </c>
      <c r="P35" s="95">
        <f t="shared" si="3"/>
        <v>713538</v>
      </c>
    </row>
    <row r="36" spans="1:16" s="22" customFormat="1" ht="19.5" customHeight="1">
      <c r="A36" s="98">
        <v>12</v>
      </c>
      <c r="B36" s="98">
        <v>30</v>
      </c>
      <c r="C36" s="71" t="s">
        <v>14</v>
      </c>
      <c r="D36" s="97">
        <v>33</v>
      </c>
      <c r="E36" s="174" t="s">
        <v>628</v>
      </c>
      <c r="F36" s="95"/>
      <c r="G36" s="95"/>
      <c r="H36" s="95"/>
      <c r="I36" s="95"/>
      <c r="J36" s="95"/>
      <c r="K36" s="95">
        <v>1500</v>
      </c>
      <c r="L36" s="95"/>
      <c r="M36" s="95"/>
      <c r="N36" s="95"/>
      <c r="O36" s="95">
        <f t="shared" si="2"/>
        <v>1500</v>
      </c>
      <c r="P36" s="95">
        <f t="shared" si="3"/>
        <v>712038</v>
      </c>
    </row>
    <row r="37" spans="1:16" s="22" customFormat="1" ht="19.5" customHeight="1">
      <c r="A37" s="98">
        <v>12</v>
      </c>
      <c r="B37" s="98">
        <v>30</v>
      </c>
      <c r="C37" s="71" t="s">
        <v>14</v>
      </c>
      <c r="D37" s="71">
        <v>33</v>
      </c>
      <c r="E37" s="174" t="s">
        <v>345</v>
      </c>
      <c r="F37" s="95"/>
      <c r="G37" s="95">
        <v>450</v>
      </c>
      <c r="H37" s="95"/>
      <c r="I37" s="95"/>
      <c r="J37" s="95"/>
      <c r="K37" s="95"/>
      <c r="L37" s="95"/>
      <c r="M37" s="95"/>
      <c r="N37" s="95"/>
      <c r="O37" s="95">
        <f>SUM(G37:N37)</f>
        <v>450</v>
      </c>
      <c r="P37" s="95">
        <f>P36+F37-O37</f>
        <v>711588</v>
      </c>
    </row>
    <row r="38" spans="1:16" s="22" customFormat="1" ht="19.5" customHeight="1">
      <c r="A38" s="98">
        <v>12</v>
      </c>
      <c r="B38" s="98">
        <v>30</v>
      </c>
      <c r="C38" s="71" t="s">
        <v>14</v>
      </c>
      <c r="D38" s="97">
        <v>33</v>
      </c>
      <c r="E38" s="174" t="s">
        <v>341</v>
      </c>
      <c r="F38" s="95"/>
      <c r="G38" s="95"/>
      <c r="H38" s="95">
        <v>1200</v>
      </c>
      <c r="I38" s="95"/>
      <c r="J38" s="95"/>
      <c r="K38" s="95"/>
      <c r="L38" s="95"/>
      <c r="M38" s="95"/>
      <c r="N38" s="95"/>
      <c r="O38" s="95">
        <f>SUM(G38:N38)</f>
        <v>1200</v>
      </c>
      <c r="P38" s="95">
        <f>P37+F38-O38</f>
        <v>710388</v>
      </c>
    </row>
    <row r="39" spans="1:16" s="22" customFormat="1" ht="19.5" customHeight="1">
      <c r="A39" s="98">
        <v>12</v>
      </c>
      <c r="B39" s="98">
        <v>30</v>
      </c>
      <c r="C39" s="71" t="s">
        <v>14</v>
      </c>
      <c r="D39" s="97">
        <v>33</v>
      </c>
      <c r="E39" s="174" t="s">
        <v>629</v>
      </c>
      <c r="F39" s="95"/>
      <c r="G39" s="95">
        <v>2700</v>
      </c>
      <c r="H39" s="95"/>
      <c r="I39" s="95"/>
      <c r="J39" s="95"/>
      <c r="K39" s="95"/>
      <c r="L39" s="95"/>
      <c r="M39" s="95"/>
      <c r="N39" s="95"/>
      <c r="O39" s="95">
        <f>SUM(G39:N39)</f>
        <v>2700</v>
      </c>
      <c r="P39" s="95">
        <f>P38+F39-O39</f>
        <v>707688</v>
      </c>
    </row>
    <row r="40" spans="1:16" s="22" customFormat="1" ht="19.5" customHeight="1">
      <c r="A40" s="98">
        <v>12</v>
      </c>
      <c r="B40" s="98">
        <v>30</v>
      </c>
      <c r="C40" s="71" t="s">
        <v>631</v>
      </c>
      <c r="D40" s="97">
        <v>15</v>
      </c>
      <c r="E40" s="174" t="s">
        <v>632</v>
      </c>
      <c r="F40" s="95">
        <v>106020</v>
      </c>
      <c r="G40" s="95"/>
      <c r="H40" s="95"/>
      <c r="I40" s="95"/>
      <c r="J40" s="95"/>
      <c r="K40" s="95"/>
      <c r="L40" s="95"/>
      <c r="M40" s="95"/>
      <c r="N40" s="95"/>
      <c r="O40" s="95">
        <f t="shared" si="0"/>
        <v>0</v>
      </c>
      <c r="P40" s="95">
        <f t="shared" si="1"/>
        <v>813708</v>
      </c>
    </row>
    <row r="41" spans="1:16" s="22" customFormat="1" ht="19.5" customHeight="1">
      <c r="A41" s="98">
        <v>12</v>
      </c>
      <c r="B41" s="98">
        <v>30</v>
      </c>
      <c r="C41" s="71" t="s">
        <v>631</v>
      </c>
      <c r="D41" s="97">
        <v>15</v>
      </c>
      <c r="E41" s="174" t="s">
        <v>630</v>
      </c>
      <c r="F41" s="95">
        <v>1740</v>
      </c>
      <c r="G41" s="95"/>
      <c r="H41" s="95"/>
      <c r="I41" s="95"/>
      <c r="J41" s="95"/>
      <c r="K41" s="95"/>
      <c r="L41" s="95"/>
      <c r="M41" s="95"/>
      <c r="N41" s="95"/>
      <c r="O41" s="95">
        <f t="shared" si="0"/>
        <v>0</v>
      </c>
      <c r="P41" s="95">
        <f t="shared" si="1"/>
        <v>815448</v>
      </c>
    </row>
    <row r="42" spans="1:16" s="22" customFormat="1" ht="19.5" customHeight="1">
      <c r="A42" s="98"/>
      <c r="B42" s="98"/>
      <c r="C42" s="71"/>
      <c r="D42" s="97"/>
      <c r="E42" s="174"/>
      <c r="F42" s="95"/>
      <c r="G42" s="95"/>
      <c r="H42" s="95"/>
      <c r="I42" s="95"/>
      <c r="J42" s="95"/>
      <c r="K42" s="95"/>
      <c r="L42" s="95"/>
      <c r="M42" s="95"/>
      <c r="N42" s="95"/>
      <c r="O42" s="95">
        <f t="shared" si="0"/>
        <v>0</v>
      </c>
      <c r="P42" s="95">
        <f t="shared" si="1"/>
        <v>815448</v>
      </c>
    </row>
    <row r="43" spans="1:16" s="22" customFormat="1" ht="19.5" customHeight="1">
      <c r="A43" s="98"/>
      <c r="B43" s="98"/>
      <c r="C43" s="71"/>
      <c r="D43" s="97"/>
      <c r="E43" s="174"/>
      <c r="F43" s="95"/>
      <c r="G43" s="95"/>
      <c r="H43" s="95"/>
      <c r="I43" s="95"/>
      <c r="J43" s="95"/>
      <c r="K43" s="95"/>
      <c r="L43" s="95"/>
      <c r="M43" s="95"/>
      <c r="N43" s="95"/>
      <c r="O43" s="95">
        <f aca="true" t="shared" si="4" ref="O43:O49">SUM(G43:N43)</f>
        <v>0</v>
      </c>
      <c r="P43" s="95">
        <f aca="true" t="shared" si="5" ref="P43:P49">P42+F43-O43</f>
        <v>815448</v>
      </c>
    </row>
    <row r="44" spans="1:16" s="22" customFormat="1" ht="19.5" customHeight="1">
      <c r="A44" s="98"/>
      <c r="B44" s="98"/>
      <c r="C44" s="71"/>
      <c r="D44" s="97"/>
      <c r="E44" s="174"/>
      <c r="F44" s="95"/>
      <c r="G44" s="95"/>
      <c r="H44" s="95"/>
      <c r="I44" s="95"/>
      <c r="J44" s="95"/>
      <c r="K44" s="95"/>
      <c r="L44" s="95"/>
      <c r="M44" s="95"/>
      <c r="N44" s="95"/>
      <c r="O44" s="95">
        <f t="shared" si="4"/>
        <v>0</v>
      </c>
      <c r="P44" s="95">
        <f t="shared" si="5"/>
        <v>815448</v>
      </c>
    </row>
    <row r="45" spans="1:16" s="22" customFormat="1" ht="19.5" customHeight="1">
      <c r="A45" s="98"/>
      <c r="B45" s="98"/>
      <c r="C45" s="71"/>
      <c r="D45" s="97"/>
      <c r="E45" s="174"/>
      <c r="F45" s="95"/>
      <c r="G45" s="95"/>
      <c r="H45" s="95"/>
      <c r="I45" s="95"/>
      <c r="J45" s="95"/>
      <c r="K45" s="95"/>
      <c r="L45" s="95"/>
      <c r="M45" s="95"/>
      <c r="N45" s="95"/>
      <c r="O45" s="95">
        <f t="shared" si="4"/>
        <v>0</v>
      </c>
      <c r="P45" s="95">
        <f t="shared" si="5"/>
        <v>815448</v>
      </c>
    </row>
    <row r="46" spans="1:16" s="22" customFormat="1" ht="19.5" customHeight="1">
      <c r="A46" s="98"/>
      <c r="B46" s="98"/>
      <c r="C46" s="71"/>
      <c r="D46" s="97"/>
      <c r="E46" s="174"/>
      <c r="F46" s="95"/>
      <c r="G46" s="95"/>
      <c r="H46" s="95"/>
      <c r="I46" s="95"/>
      <c r="J46" s="95"/>
      <c r="K46" s="95"/>
      <c r="L46" s="95"/>
      <c r="M46" s="95"/>
      <c r="N46" s="95"/>
      <c r="O46" s="95">
        <f t="shared" si="4"/>
        <v>0</v>
      </c>
      <c r="P46" s="95">
        <f t="shared" si="5"/>
        <v>815448</v>
      </c>
    </row>
    <row r="47" spans="1:16" s="22" customFormat="1" ht="19.5" customHeight="1">
      <c r="A47" s="98"/>
      <c r="B47" s="98"/>
      <c r="C47" s="71"/>
      <c r="D47" s="97"/>
      <c r="E47" s="174"/>
      <c r="F47" s="95"/>
      <c r="G47" s="95"/>
      <c r="H47" s="95"/>
      <c r="I47" s="95"/>
      <c r="J47" s="95"/>
      <c r="K47" s="95"/>
      <c r="L47" s="95"/>
      <c r="M47" s="95"/>
      <c r="N47" s="95"/>
      <c r="O47" s="95">
        <f t="shared" si="4"/>
        <v>0</v>
      </c>
      <c r="P47" s="95">
        <f t="shared" si="5"/>
        <v>815448</v>
      </c>
    </row>
    <row r="48" spans="1:16" s="22" customFormat="1" ht="19.5" customHeight="1">
      <c r="A48" s="98"/>
      <c r="B48" s="98"/>
      <c r="C48" s="71"/>
      <c r="D48" s="97"/>
      <c r="E48" s="174"/>
      <c r="F48" s="95"/>
      <c r="G48" s="95"/>
      <c r="H48" s="95"/>
      <c r="I48" s="95"/>
      <c r="J48" s="95"/>
      <c r="K48" s="95"/>
      <c r="L48" s="95"/>
      <c r="M48" s="95"/>
      <c r="N48" s="95"/>
      <c r="O48" s="95">
        <f t="shared" si="4"/>
        <v>0</v>
      </c>
      <c r="P48" s="95">
        <f t="shared" si="5"/>
        <v>815448</v>
      </c>
    </row>
    <row r="49" spans="1:16" s="22" customFormat="1" ht="19.5" customHeight="1">
      <c r="A49" s="98"/>
      <c r="B49" s="98"/>
      <c r="C49" s="71"/>
      <c r="D49" s="97"/>
      <c r="E49" s="174"/>
      <c r="F49" s="95"/>
      <c r="G49" s="95"/>
      <c r="H49" s="95"/>
      <c r="I49" s="95"/>
      <c r="J49" s="95"/>
      <c r="K49" s="95"/>
      <c r="L49" s="95"/>
      <c r="M49" s="95"/>
      <c r="N49" s="95"/>
      <c r="O49" s="95">
        <f t="shared" si="4"/>
        <v>0</v>
      </c>
      <c r="P49" s="95">
        <f t="shared" si="5"/>
        <v>815448</v>
      </c>
    </row>
    <row r="50" spans="1:16" s="22" customFormat="1" ht="19.5" customHeight="1" hidden="1">
      <c r="A50" s="98"/>
      <c r="B50" s="98"/>
      <c r="C50" s="71"/>
      <c r="D50" s="95"/>
      <c r="E50" s="77"/>
      <c r="F50" s="100"/>
      <c r="G50" s="100"/>
      <c r="H50" s="100"/>
      <c r="I50" s="100"/>
      <c r="J50" s="100"/>
      <c r="K50" s="100"/>
      <c r="L50" s="100"/>
      <c r="M50" s="96"/>
      <c r="N50" s="96"/>
      <c r="O50" s="95">
        <f t="shared" si="0"/>
        <v>0</v>
      </c>
      <c r="P50" s="95">
        <f t="shared" si="1"/>
        <v>815448</v>
      </c>
    </row>
    <row r="51" spans="1:16" s="22" customFormat="1" ht="19.5" customHeight="1" hidden="1">
      <c r="A51" s="98"/>
      <c r="B51" s="98"/>
      <c r="C51" s="71"/>
      <c r="D51" s="95"/>
      <c r="E51" s="77"/>
      <c r="F51" s="100"/>
      <c r="G51" s="100"/>
      <c r="H51" s="100"/>
      <c r="I51" s="100"/>
      <c r="J51" s="100"/>
      <c r="K51" s="100"/>
      <c r="L51" s="100"/>
      <c r="M51" s="96"/>
      <c r="N51" s="96"/>
      <c r="O51" s="95">
        <f t="shared" si="0"/>
        <v>0</v>
      </c>
      <c r="P51" s="95">
        <f t="shared" si="1"/>
        <v>815448</v>
      </c>
    </row>
    <row r="52" spans="1:16" s="22" customFormat="1" ht="19.5" customHeight="1" hidden="1">
      <c r="A52" s="98"/>
      <c r="B52" s="98"/>
      <c r="C52" s="71"/>
      <c r="D52" s="95"/>
      <c r="E52" s="77"/>
      <c r="F52" s="100"/>
      <c r="G52" s="100"/>
      <c r="H52" s="100"/>
      <c r="I52" s="100"/>
      <c r="J52" s="100"/>
      <c r="K52" s="100"/>
      <c r="L52" s="100"/>
      <c r="M52" s="96"/>
      <c r="N52" s="96"/>
      <c r="O52" s="95">
        <f t="shared" si="0"/>
        <v>0</v>
      </c>
      <c r="P52" s="95">
        <f t="shared" si="1"/>
        <v>815448</v>
      </c>
    </row>
    <row r="53" spans="1:16" s="22" customFormat="1" ht="19.5" customHeight="1" hidden="1">
      <c r="A53" s="98"/>
      <c r="B53" s="98"/>
      <c r="C53" s="71"/>
      <c r="D53" s="95"/>
      <c r="E53" s="77"/>
      <c r="F53" s="100"/>
      <c r="G53" s="100"/>
      <c r="H53" s="100"/>
      <c r="I53" s="100"/>
      <c r="J53" s="100"/>
      <c r="K53" s="100"/>
      <c r="L53" s="100"/>
      <c r="M53" s="96"/>
      <c r="N53" s="96"/>
      <c r="O53" s="95">
        <f t="shared" si="0"/>
        <v>0</v>
      </c>
      <c r="P53" s="95">
        <f t="shared" si="1"/>
        <v>815448</v>
      </c>
    </row>
    <row r="54" spans="1:16" s="22" customFormat="1" ht="19.5" customHeight="1" hidden="1">
      <c r="A54" s="98"/>
      <c r="B54" s="98"/>
      <c r="C54" s="71"/>
      <c r="D54" s="95"/>
      <c r="E54" s="77"/>
      <c r="F54" s="100"/>
      <c r="G54" s="100"/>
      <c r="H54" s="100"/>
      <c r="I54" s="100"/>
      <c r="J54" s="100"/>
      <c r="K54" s="100"/>
      <c r="L54" s="100"/>
      <c r="M54" s="96"/>
      <c r="N54" s="96"/>
      <c r="O54" s="95">
        <f t="shared" si="0"/>
        <v>0</v>
      </c>
      <c r="P54" s="95">
        <f t="shared" si="1"/>
        <v>815448</v>
      </c>
    </row>
    <row r="55" spans="1:16" s="22" customFormat="1" ht="19.5" customHeight="1" hidden="1">
      <c r="A55" s="98"/>
      <c r="B55" s="98"/>
      <c r="C55" s="71"/>
      <c r="D55" s="95"/>
      <c r="E55" s="77"/>
      <c r="F55" s="100"/>
      <c r="G55" s="100"/>
      <c r="H55" s="100"/>
      <c r="I55" s="100"/>
      <c r="J55" s="100"/>
      <c r="K55" s="100"/>
      <c r="L55" s="100"/>
      <c r="M55" s="96"/>
      <c r="N55" s="96"/>
      <c r="O55" s="95">
        <f t="shared" si="0"/>
        <v>0</v>
      </c>
      <c r="P55" s="95">
        <f t="shared" si="1"/>
        <v>815448</v>
      </c>
    </row>
    <row r="56" spans="1:16" s="22" customFormat="1" ht="19.5" customHeight="1" hidden="1">
      <c r="A56" s="2"/>
      <c r="B56" s="2"/>
      <c r="C56" s="1"/>
      <c r="D56" s="178"/>
      <c r="E56" s="16"/>
      <c r="F56" s="95"/>
      <c r="G56" s="95"/>
      <c r="H56" s="175"/>
      <c r="I56" s="175"/>
      <c r="J56" s="175"/>
      <c r="K56" s="175"/>
      <c r="L56" s="175"/>
      <c r="M56" s="175"/>
      <c r="N56" s="175"/>
      <c r="O56" s="95">
        <f t="shared" si="0"/>
        <v>0</v>
      </c>
      <c r="P56" s="95">
        <f t="shared" si="1"/>
        <v>815448</v>
      </c>
    </row>
    <row r="57" spans="1:16" s="22" customFormat="1" ht="19.5" customHeight="1" hidden="1">
      <c r="A57" s="2"/>
      <c r="B57" s="2"/>
      <c r="C57" s="1"/>
      <c r="D57" s="178"/>
      <c r="E57" s="17"/>
      <c r="F57" s="175"/>
      <c r="G57" s="175"/>
      <c r="H57" s="175"/>
      <c r="I57" s="175"/>
      <c r="J57" s="175"/>
      <c r="K57" s="175"/>
      <c r="L57" s="175"/>
      <c r="M57" s="175"/>
      <c r="N57" s="175"/>
      <c r="O57" s="95">
        <f t="shared" si="0"/>
        <v>0</v>
      </c>
      <c r="P57" s="95">
        <f t="shared" si="1"/>
        <v>815448</v>
      </c>
    </row>
    <row r="58" spans="1:16" s="22" customFormat="1" ht="19.5" customHeight="1" hidden="1">
      <c r="A58" s="2"/>
      <c r="B58" s="2"/>
      <c r="C58" s="1"/>
      <c r="D58" s="178"/>
      <c r="E58" s="17"/>
      <c r="F58" s="175"/>
      <c r="G58" s="175"/>
      <c r="H58" s="175"/>
      <c r="I58" s="175"/>
      <c r="J58" s="175"/>
      <c r="K58" s="175"/>
      <c r="L58" s="175"/>
      <c r="M58" s="175"/>
      <c r="N58" s="175"/>
      <c r="O58" s="95">
        <f t="shared" si="0"/>
        <v>0</v>
      </c>
      <c r="P58" s="95">
        <f t="shared" si="1"/>
        <v>815448</v>
      </c>
    </row>
    <row r="59" spans="1:16" s="22" customFormat="1" ht="19.5" customHeight="1" hidden="1">
      <c r="A59" s="2"/>
      <c r="B59" s="2"/>
      <c r="C59" s="1"/>
      <c r="D59" s="178"/>
      <c r="E59" s="17"/>
      <c r="F59" s="175"/>
      <c r="G59" s="175"/>
      <c r="H59" s="175"/>
      <c r="I59" s="175"/>
      <c r="J59" s="175"/>
      <c r="K59" s="175"/>
      <c r="L59" s="175"/>
      <c r="M59" s="175"/>
      <c r="N59" s="175"/>
      <c r="O59" s="95">
        <f t="shared" si="0"/>
        <v>0</v>
      </c>
      <c r="P59" s="95">
        <f t="shared" si="1"/>
        <v>815448</v>
      </c>
    </row>
    <row r="60" spans="1:16" s="22" customFormat="1" ht="19.5" customHeight="1" hidden="1">
      <c r="A60" s="2"/>
      <c r="B60" s="2"/>
      <c r="C60" s="1"/>
      <c r="D60" s="178"/>
      <c r="E60" s="17"/>
      <c r="F60" s="175"/>
      <c r="G60" s="175"/>
      <c r="H60" s="175"/>
      <c r="I60" s="175"/>
      <c r="J60" s="175"/>
      <c r="K60" s="175"/>
      <c r="L60" s="175"/>
      <c r="M60" s="175"/>
      <c r="N60" s="175"/>
      <c r="O60" s="95">
        <f t="shared" si="0"/>
        <v>0</v>
      </c>
      <c r="P60" s="95">
        <f t="shared" si="1"/>
        <v>815448</v>
      </c>
    </row>
    <row r="61" spans="1:16" s="22" customFormat="1" ht="19.5" customHeight="1" hidden="1">
      <c r="A61" s="2"/>
      <c r="B61" s="2"/>
      <c r="C61" s="1"/>
      <c r="D61" s="178"/>
      <c r="E61" s="17"/>
      <c r="F61" s="175"/>
      <c r="G61" s="175"/>
      <c r="H61" s="175"/>
      <c r="I61" s="175"/>
      <c r="J61" s="175"/>
      <c r="K61" s="175"/>
      <c r="L61" s="175"/>
      <c r="M61" s="175"/>
      <c r="N61" s="175"/>
      <c r="O61" s="95">
        <f t="shared" si="0"/>
        <v>0</v>
      </c>
      <c r="P61" s="95">
        <f t="shared" si="1"/>
        <v>815448</v>
      </c>
    </row>
    <row r="62" spans="1:16" s="22" customFormat="1" ht="19.5" customHeight="1">
      <c r="A62" s="2"/>
      <c r="B62" s="2"/>
      <c r="C62" s="71"/>
      <c r="D62" s="178"/>
      <c r="E62" s="17"/>
      <c r="F62" s="175"/>
      <c r="G62" s="175"/>
      <c r="H62" s="175"/>
      <c r="I62" s="175"/>
      <c r="J62" s="175"/>
      <c r="K62" s="175"/>
      <c r="L62" s="175"/>
      <c r="M62" s="175"/>
      <c r="N62" s="175"/>
      <c r="O62" s="95">
        <f t="shared" si="0"/>
        <v>0</v>
      </c>
      <c r="P62" s="95">
        <f t="shared" si="1"/>
        <v>815448</v>
      </c>
    </row>
    <row r="63" spans="1:16" s="22" customFormat="1" ht="19.5" customHeight="1">
      <c r="A63" s="2"/>
      <c r="B63" s="2"/>
      <c r="C63" s="71"/>
      <c r="D63" s="178"/>
      <c r="E63" s="17"/>
      <c r="F63" s="175"/>
      <c r="G63" s="175"/>
      <c r="H63" s="175"/>
      <c r="I63" s="175"/>
      <c r="J63" s="175"/>
      <c r="K63" s="175"/>
      <c r="L63" s="175"/>
      <c r="M63" s="175"/>
      <c r="N63" s="175"/>
      <c r="O63" s="95">
        <f t="shared" si="0"/>
        <v>0</v>
      </c>
      <c r="P63" s="95">
        <f t="shared" si="1"/>
        <v>815448</v>
      </c>
    </row>
    <row r="64" spans="1:16" s="22" customFormat="1" ht="19.5" customHeight="1">
      <c r="A64" s="2"/>
      <c r="B64" s="2"/>
      <c r="C64" s="71"/>
      <c r="D64" s="178"/>
      <c r="E64" s="17"/>
      <c r="F64" s="175"/>
      <c r="G64" s="175"/>
      <c r="H64" s="175"/>
      <c r="I64" s="175"/>
      <c r="J64" s="175"/>
      <c r="K64" s="175"/>
      <c r="L64" s="175"/>
      <c r="M64" s="175"/>
      <c r="N64" s="175"/>
      <c r="O64" s="95">
        <f t="shared" si="0"/>
        <v>0</v>
      </c>
      <c r="P64" s="95">
        <f t="shared" si="1"/>
        <v>815448</v>
      </c>
    </row>
    <row r="65" spans="1:16" s="22" customFormat="1" ht="19.5" customHeight="1">
      <c r="A65" s="2"/>
      <c r="B65" s="2"/>
      <c r="C65" s="71"/>
      <c r="D65" s="178"/>
      <c r="E65" s="17"/>
      <c r="F65" s="175"/>
      <c r="G65" s="175"/>
      <c r="H65" s="175"/>
      <c r="I65" s="175"/>
      <c r="J65" s="175"/>
      <c r="K65" s="175"/>
      <c r="L65" s="175"/>
      <c r="M65" s="175"/>
      <c r="N65" s="175"/>
      <c r="O65" s="95">
        <f t="shared" si="0"/>
        <v>0</v>
      </c>
      <c r="P65" s="95">
        <f t="shared" si="1"/>
        <v>815448</v>
      </c>
    </row>
    <row r="66" spans="1:16" s="23" customFormat="1" ht="19.5" customHeight="1">
      <c r="A66" s="24"/>
      <c r="B66" s="24"/>
      <c r="C66" s="25"/>
      <c r="D66" s="179"/>
      <c r="E66" s="111" t="s">
        <v>247</v>
      </c>
      <c r="F66" s="101">
        <f>SUM(F5:F65)</f>
        <v>169259</v>
      </c>
      <c r="G66" s="101">
        <f>SUM(G5:G65)</f>
        <v>40031</v>
      </c>
      <c r="H66" s="101">
        <f aca="true" t="shared" si="6" ref="H66:N66">SUM(H5:H65)</f>
        <v>288193</v>
      </c>
      <c r="I66" s="101">
        <f t="shared" si="6"/>
        <v>9000</v>
      </c>
      <c r="J66" s="101">
        <f t="shared" si="6"/>
        <v>8340</v>
      </c>
      <c r="K66" s="101">
        <f t="shared" si="6"/>
        <v>42744</v>
      </c>
      <c r="L66" s="101">
        <f t="shared" si="6"/>
        <v>43149</v>
      </c>
      <c r="M66" s="101">
        <f t="shared" si="6"/>
        <v>1780</v>
      </c>
      <c r="N66" s="101">
        <f t="shared" si="6"/>
        <v>1281</v>
      </c>
      <c r="O66" s="101">
        <f>SUM(G66:N66)</f>
        <v>434518</v>
      </c>
      <c r="P66" s="95">
        <f>F66-O66</f>
        <v>-265259</v>
      </c>
    </row>
    <row r="67" spans="1:16" s="23" customFormat="1" ht="24.75" customHeight="1">
      <c r="A67" s="24"/>
      <c r="B67" s="24"/>
      <c r="C67" s="25"/>
      <c r="D67" s="41"/>
      <c r="E67" s="111" t="s">
        <v>248</v>
      </c>
      <c r="F67" s="101">
        <f>'11分類帳'!F41+'12分類帳'!F66</f>
        <v>2764826</v>
      </c>
      <c r="G67" s="101">
        <f>'11分類帳'!G41+'12分類帳'!G66</f>
        <v>162570</v>
      </c>
      <c r="H67" s="101">
        <f>'11分類帳'!H41+'12分類帳'!H66</f>
        <v>1231962</v>
      </c>
      <c r="I67" s="101">
        <f>'11分類帳'!I41+'12分類帳'!I66</f>
        <v>13500</v>
      </c>
      <c r="J67" s="101">
        <f>'11分類帳'!J41+'12分類帳'!J66</f>
        <v>41766</v>
      </c>
      <c r="K67" s="101">
        <f>'11分類帳'!K41+'12分類帳'!K66</f>
        <v>226303</v>
      </c>
      <c r="L67" s="101">
        <f>'11分類帳'!L41+'12分類帳'!L66</f>
        <v>158662</v>
      </c>
      <c r="M67" s="101">
        <f>'11分類帳'!M41+'12分類帳'!M66</f>
        <v>99980</v>
      </c>
      <c r="N67" s="101">
        <f>'11分類帳'!N41+'12分類帳'!N66</f>
        <v>14635</v>
      </c>
      <c r="O67" s="101">
        <f>SUM(G67:N67)</f>
        <v>1949378</v>
      </c>
      <c r="P67" s="101">
        <f>F67-O67</f>
        <v>815448</v>
      </c>
    </row>
    <row r="68" spans="1:16" ht="33" customHeight="1">
      <c r="A68" s="28"/>
      <c r="B68" s="29"/>
      <c r="C68" s="29"/>
      <c r="D68" s="42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</row>
    <row r="69" spans="1:16" s="21" customFormat="1" ht="63" customHeight="1">
      <c r="A69" s="27"/>
      <c r="B69" s="27"/>
      <c r="C69" s="27"/>
      <c r="D69" s="43"/>
      <c r="E69" s="47" t="s">
        <v>157</v>
      </c>
      <c r="F69" s="5" t="s">
        <v>32</v>
      </c>
      <c r="G69" s="5" t="s">
        <v>73</v>
      </c>
      <c r="H69" s="5" t="s">
        <v>165</v>
      </c>
      <c r="I69" s="5" t="s">
        <v>156</v>
      </c>
      <c r="J69" s="5" t="s">
        <v>167</v>
      </c>
      <c r="K69" s="5" t="s">
        <v>33</v>
      </c>
      <c r="L69" s="5"/>
      <c r="M69" s="5"/>
      <c r="N69" s="5"/>
      <c r="O69" s="432" t="s">
        <v>153</v>
      </c>
      <c r="P69" s="433"/>
    </row>
    <row r="70" spans="1:16" ht="34.5" customHeight="1">
      <c r="A70" s="26"/>
      <c r="B70" s="26"/>
      <c r="C70" s="26"/>
      <c r="D70" s="44"/>
      <c r="E70" s="18"/>
      <c r="F70" s="95">
        <v>168520</v>
      </c>
      <c r="G70" s="95"/>
      <c r="H70" s="95">
        <v>0</v>
      </c>
      <c r="I70" s="95">
        <v>0</v>
      </c>
      <c r="J70" s="95">
        <v>0</v>
      </c>
      <c r="K70" s="95">
        <v>739</v>
      </c>
      <c r="L70" s="95"/>
      <c r="M70" s="95"/>
      <c r="N70" s="95"/>
      <c r="O70" s="422">
        <f>F66</f>
        <v>169259</v>
      </c>
      <c r="P70" s="423"/>
    </row>
  </sheetData>
  <sheetProtection/>
  <mergeCells count="9">
    <mergeCell ref="I1:J1"/>
    <mergeCell ref="O69:P69"/>
    <mergeCell ref="O70:P70"/>
    <mergeCell ref="A2:B2"/>
    <mergeCell ref="C2:D2"/>
    <mergeCell ref="E2:E3"/>
    <mergeCell ref="G2:O2"/>
    <mergeCell ref="P2:P3"/>
    <mergeCell ref="A1:H1"/>
  </mergeCells>
  <printOptions horizontalCentered="1"/>
  <pageMargins left="0.15748031496062992" right="0.15748031496062992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3" activePane="bottomLeft" state="frozen"/>
      <selection pane="topLeft" activeCell="A1" sqref="A1"/>
      <selection pane="bottomLeft" activeCell="B18" sqref="B18"/>
    </sheetView>
  </sheetViews>
  <sheetFormatPr defaultColWidth="8.875" defaultRowHeight="16.5"/>
  <cols>
    <col min="1" max="1" width="13.875" style="63" customWidth="1"/>
    <col min="2" max="2" width="14.125" style="69" customWidth="1"/>
    <col min="3" max="3" width="38.875" style="63" customWidth="1"/>
    <col min="4" max="4" width="18.125" style="63" customWidth="1"/>
    <col min="5" max="5" width="14.625" style="69" customWidth="1"/>
    <col min="6" max="6" width="11.625" style="63" customWidth="1"/>
    <col min="7" max="7" width="14.1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'11結算'!A1:C1</f>
        <v>嘉義縣立義竹國民中學</v>
      </c>
      <c r="B1" s="426"/>
      <c r="C1" s="426"/>
      <c r="D1" s="118" t="str">
        <f>'基本資料'!A9</f>
        <v>102年12月份</v>
      </c>
      <c r="E1" s="112" t="s">
        <v>203</v>
      </c>
      <c r="F1" s="112"/>
      <c r="G1" s="112"/>
      <c r="H1" s="112"/>
    </row>
    <row r="2" spans="1:8" ht="25.5" customHeight="1">
      <c r="A2" s="424" t="s">
        <v>102</v>
      </c>
      <c r="B2" s="424"/>
      <c r="C2" s="424"/>
      <c r="D2" s="424" t="s">
        <v>103</v>
      </c>
      <c r="E2" s="424"/>
      <c r="F2" s="424"/>
      <c r="G2" s="424" t="s">
        <v>62</v>
      </c>
      <c r="H2" s="424"/>
    </row>
    <row r="3" spans="1:8" ht="25.5" customHeight="1">
      <c r="A3" s="4" t="s">
        <v>104</v>
      </c>
      <c r="B3" s="64" t="s">
        <v>105</v>
      </c>
      <c r="C3" s="4" t="s">
        <v>106</v>
      </c>
      <c r="D3" s="4" t="s">
        <v>107</v>
      </c>
      <c r="E3" s="64" t="s">
        <v>108</v>
      </c>
      <c r="F3" s="4" t="s">
        <v>109</v>
      </c>
      <c r="G3" s="64" t="s">
        <v>108</v>
      </c>
      <c r="H3" s="4" t="s">
        <v>109</v>
      </c>
    </row>
    <row r="4" spans="1:8" ht="25.5" customHeight="1">
      <c r="A4" s="4" t="s">
        <v>69</v>
      </c>
      <c r="B4" s="65">
        <f>'12分類帳'!P4</f>
        <v>1080707</v>
      </c>
      <c r="C4" s="427" t="s">
        <v>173</v>
      </c>
      <c r="D4" s="4" t="s">
        <v>110</v>
      </c>
      <c r="E4" s="65">
        <f>'12分類帳'!G66</f>
        <v>40031</v>
      </c>
      <c r="F4" s="66">
        <f>E4/(E13-E8)</f>
        <v>0.10217880716943953</v>
      </c>
      <c r="G4" s="65">
        <f>'12分類帳'!G67</f>
        <v>162570</v>
      </c>
      <c r="H4" s="66">
        <f>G4/(G13-G8)</f>
        <v>0.09434876601424778</v>
      </c>
    </row>
    <row r="5" spans="1:8" ht="25.5" customHeight="1">
      <c r="A5" s="4" t="s">
        <v>71</v>
      </c>
      <c r="B5" s="65">
        <f>'12分類帳'!F70</f>
        <v>168520</v>
      </c>
      <c r="C5" s="428"/>
      <c r="D5" s="4" t="s">
        <v>111</v>
      </c>
      <c r="E5" s="65">
        <f>'12分類帳'!H66</f>
        <v>288193</v>
      </c>
      <c r="F5" s="66">
        <f>E5/(E13-E8)</f>
        <v>0.7356103263616268</v>
      </c>
      <c r="G5" s="65">
        <f>'12分類帳'!H67</f>
        <v>1231962</v>
      </c>
      <c r="H5" s="66">
        <f>G5/(G13-G8)</f>
        <v>0.7149787443959201</v>
      </c>
    </row>
    <row r="6" spans="1:8" ht="29.25" customHeight="1">
      <c r="A6" s="5" t="s">
        <v>73</v>
      </c>
      <c r="B6" s="65">
        <f>'12分類帳'!G70</f>
        <v>0</v>
      </c>
      <c r="C6" s="428"/>
      <c r="D6" s="4" t="s">
        <v>112</v>
      </c>
      <c r="E6" s="65">
        <f>'12分類帳'!I66</f>
        <v>9000</v>
      </c>
      <c r="F6" s="66">
        <f>E6/(E13-E8)</f>
        <v>0.022972427981438278</v>
      </c>
      <c r="G6" s="65">
        <f>'12分類帳'!I67</f>
        <v>13500</v>
      </c>
      <c r="H6" s="66">
        <f>G6/(G13-G8)</f>
        <v>0.007834830172801533</v>
      </c>
    </row>
    <row r="7" spans="1:8" ht="31.5">
      <c r="A7" s="73" t="s">
        <v>165</v>
      </c>
      <c r="B7" s="65">
        <f>'12分類帳'!H70</f>
        <v>0</v>
      </c>
      <c r="C7" s="428"/>
      <c r="D7" s="4" t="s">
        <v>113</v>
      </c>
      <c r="E7" s="65">
        <f>'12分類帳'!J66</f>
        <v>8340</v>
      </c>
      <c r="F7" s="66">
        <f>E7/(E13-E8)</f>
        <v>0.02128778326279947</v>
      </c>
      <c r="G7" s="65">
        <f>'12分類帳'!J67</f>
        <v>41766</v>
      </c>
      <c r="H7" s="66">
        <f>G7/(G13-G8)</f>
        <v>0.024239223481276207</v>
      </c>
    </row>
    <row r="8" spans="1:8" ht="31.5">
      <c r="A8" s="73" t="s">
        <v>155</v>
      </c>
      <c r="B8" s="65">
        <f>'12分類帳'!I70</f>
        <v>0</v>
      </c>
      <c r="C8" s="428"/>
      <c r="D8" s="4" t="s">
        <v>114</v>
      </c>
      <c r="E8" s="65">
        <f>'12分類帳'!K66</f>
        <v>42744</v>
      </c>
      <c r="F8" s="66"/>
      <c r="G8" s="65">
        <f>'12分類帳'!K67</f>
        <v>226303</v>
      </c>
      <c r="H8" s="66"/>
    </row>
    <row r="9" spans="1:8" ht="36" customHeight="1">
      <c r="A9" s="47" t="s">
        <v>167</v>
      </c>
      <c r="B9" s="65">
        <f>'12分類帳'!J70</f>
        <v>0</v>
      </c>
      <c r="C9" s="428"/>
      <c r="D9" s="4" t="s">
        <v>115</v>
      </c>
      <c r="E9" s="65">
        <f>'12分類帳'!L66</f>
        <v>43149</v>
      </c>
      <c r="F9" s="66">
        <f>E9/(E13-E8)</f>
        <v>0.11013747721900892</v>
      </c>
      <c r="G9" s="65">
        <f>'12分類帳'!L67</f>
        <v>158662</v>
      </c>
      <c r="H9" s="66">
        <f>G9/(G13-G8)</f>
        <v>0.09208072776866938</v>
      </c>
    </row>
    <row r="10" spans="1:8" ht="32.25" customHeight="1">
      <c r="A10" s="4" t="s">
        <v>144</v>
      </c>
      <c r="B10" s="65">
        <f>'12分類帳'!K70</f>
        <v>739</v>
      </c>
      <c r="C10" s="428"/>
      <c r="D10" s="4" t="s">
        <v>116</v>
      </c>
      <c r="E10" s="65">
        <f>'12分類帳'!M66</f>
        <v>1780</v>
      </c>
      <c r="F10" s="66">
        <f>E10/(E13-E8)</f>
        <v>0.004543435756328904</v>
      </c>
      <c r="G10" s="65">
        <f>'12分類帳'!M67</f>
        <v>99980</v>
      </c>
      <c r="H10" s="66">
        <f>G10/(G13-G8)</f>
        <v>0.05802417190197757</v>
      </c>
    </row>
    <row r="11" spans="1:8" ht="30" customHeight="1">
      <c r="A11" s="47"/>
      <c r="B11" s="65"/>
      <c r="C11" s="428"/>
      <c r="D11" s="4" t="s">
        <v>117</v>
      </c>
      <c r="E11" s="65">
        <f>'12分類帳'!N66</f>
        <v>1281</v>
      </c>
      <c r="F11" s="66">
        <f>E11/(E13-E8)</f>
        <v>0.003269742249358048</v>
      </c>
      <c r="G11" s="65">
        <f>'12分類帳'!N67</f>
        <v>14635</v>
      </c>
      <c r="H11" s="66">
        <f>G11/(G13-G8)</f>
        <v>0.008493536265107439</v>
      </c>
    </row>
    <row r="12" spans="1:8" ht="25.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3" customHeight="1">
      <c r="A13" s="4"/>
      <c r="B13" s="65"/>
      <c r="C13" s="429"/>
      <c r="D13" s="4" t="s">
        <v>118</v>
      </c>
      <c r="E13" s="65">
        <f>SUM(E4:E12)</f>
        <v>434518</v>
      </c>
      <c r="F13" s="66">
        <f>(E13-E8)/(E13-E8)</f>
        <v>1</v>
      </c>
      <c r="G13" s="65">
        <f>SUM(G4:G12)</f>
        <v>1949378</v>
      </c>
      <c r="H13" s="66">
        <f>(G13-G8)/(G13-G8)</f>
        <v>1</v>
      </c>
    </row>
    <row r="14" spans="1:8" ht="34.5" customHeight="1">
      <c r="A14" s="4" t="s">
        <v>119</v>
      </c>
      <c r="B14" s="65">
        <f>SUM(B5:B13)</f>
        <v>169259</v>
      </c>
      <c r="C14" s="429"/>
      <c r="D14" s="4" t="s">
        <v>120</v>
      </c>
      <c r="E14" s="65">
        <f>'12分類帳'!P67</f>
        <v>815448</v>
      </c>
      <c r="F14" s="66"/>
      <c r="G14" s="65">
        <f>E14</f>
        <v>815448</v>
      </c>
      <c r="H14" s="66"/>
    </row>
    <row r="15" spans="1:8" ht="39.75" customHeight="1">
      <c r="A15" s="4" t="s">
        <v>121</v>
      </c>
      <c r="B15" s="65">
        <f>B14+B4</f>
        <v>1249966</v>
      </c>
      <c r="C15" s="430"/>
      <c r="D15" s="4" t="s">
        <v>121</v>
      </c>
      <c r="E15" s="65">
        <f>E13+E14</f>
        <v>1249966</v>
      </c>
      <c r="F15" s="67">
        <f>SUM(F4:F11)</f>
        <v>0.9999999999999999</v>
      </c>
      <c r="G15" s="65">
        <f>G13+G14</f>
        <v>2764826</v>
      </c>
      <c r="H15" s="67">
        <f>SUM(H4:H11)</f>
        <v>1</v>
      </c>
    </row>
    <row r="16" spans="1:8" ht="66.75" customHeight="1">
      <c r="A16" s="4" t="s">
        <v>122</v>
      </c>
      <c r="B16" s="431" t="s">
        <v>633</v>
      </c>
      <c r="C16" s="431"/>
      <c r="D16" s="431"/>
      <c r="E16" s="431"/>
      <c r="F16" s="431"/>
      <c r="G16" s="431"/>
      <c r="H16" s="431"/>
    </row>
    <row r="17" spans="1:8" ht="21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E32" sqref="E32"/>
    </sheetView>
  </sheetViews>
  <sheetFormatPr defaultColWidth="8.875" defaultRowHeight="16.5"/>
  <cols>
    <col min="1" max="2" width="2.75390625" style="20" customWidth="1"/>
    <col min="3" max="3" width="2.50390625" style="20" customWidth="1"/>
    <col min="4" max="4" width="4.00390625" style="20" customWidth="1"/>
    <col min="5" max="5" width="19.25390625" style="20" customWidth="1"/>
    <col min="6" max="6" width="10.50390625" style="20" customWidth="1"/>
    <col min="7" max="7" width="8.75390625" style="20" customWidth="1"/>
    <col min="8" max="8" width="10.625" style="20" customWidth="1"/>
    <col min="9" max="9" width="9.125" style="20" customWidth="1"/>
    <col min="10" max="10" width="8.75390625" style="20" customWidth="1"/>
    <col min="11" max="11" width="9.125" style="20" customWidth="1"/>
    <col min="12" max="12" width="8.625" style="20" customWidth="1"/>
    <col min="13" max="13" width="9.625" style="20" customWidth="1"/>
    <col min="14" max="14" width="9.25390625" style="20" customWidth="1"/>
    <col min="15" max="15" width="11.00390625" style="20" customWidth="1"/>
    <col min="16" max="16" width="11.125" style="20" customWidth="1"/>
    <col min="17" max="17" width="10.003906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'基本資料'!A10</f>
        <v>103年1月份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159</v>
      </c>
      <c r="M3" s="5" t="s">
        <v>160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1</v>
      </c>
      <c r="B4" s="97">
        <v>3</v>
      </c>
      <c r="C4" s="1" t="s">
        <v>35</v>
      </c>
      <c r="D4" s="1" t="s">
        <v>35</v>
      </c>
      <c r="E4" s="81" t="s">
        <v>201</v>
      </c>
      <c r="F4" s="95">
        <f>'12分類帳'!P67</f>
        <v>815448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815448</v>
      </c>
    </row>
    <row r="5" spans="1:16" s="22" customFormat="1" ht="19.5" customHeight="1">
      <c r="A5" s="98">
        <v>1</v>
      </c>
      <c r="B5" s="98">
        <v>8</v>
      </c>
      <c r="C5" s="71" t="s">
        <v>14</v>
      </c>
      <c r="D5" s="95">
        <v>34</v>
      </c>
      <c r="E5" s="174" t="s">
        <v>634</v>
      </c>
      <c r="F5" s="164"/>
      <c r="G5" s="164"/>
      <c r="H5" s="164">
        <v>9044</v>
      </c>
      <c r="I5" s="164"/>
      <c r="J5" s="164"/>
      <c r="K5" s="164"/>
      <c r="L5" s="164"/>
      <c r="M5" s="164"/>
      <c r="N5" s="164"/>
      <c r="O5" s="164">
        <f aca="true" t="shared" si="0" ref="O5:O30">SUM(G5:N5)</f>
        <v>9044</v>
      </c>
      <c r="P5" s="95">
        <f aca="true" t="shared" si="1" ref="P5:P28">P4+F5-O5</f>
        <v>806404</v>
      </c>
    </row>
    <row r="6" spans="1:16" s="22" customFormat="1" ht="19.5" customHeight="1">
      <c r="A6" s="98">
        <v>1</v>
      </c>
      <c r="B6" s="98">
        <v>8</v>
      </c>
      <c r="C6" s="71" t="s">
        <v>14</v>
      </c>
      <c r="D6" s="95">
        <v>34</v>
      </c>
      <c r="E6" s="174" t="s">
        <v>635</v>
      </c>
      <c r="F6" s="164"/>
      <c r="G6" s="164"/>
      <c r="H6" s="164">
        <v>2584</v>
      </c>
      <c r="I6" s="164"/>
      <c r="J6" s="164"/>
      <c r="K6" s="164"/>
      <c r="L6" s="164"/>
      <c r="M6" s="164"/>
      <c r="N6" s="164"/>
      <c r="O6" s="164">
        <f t="shared" si="0"/>
        <v>2584</v>
      </c>
      <c r="P6" s="95">
        <f t="shared" si="1"/>
        <v>803820</v>
      </c>
    </row>
    <row r="7" spans="1:16" s="22" customFormat="1" ht="19.5" customHeight="1">
      <c r="A7" s="98">
        <v>1</v>
      </c>
      <c r="B7" s="98">
        <v>8</v>
      </c>
      <c r="C7" s="71" t="s">
        <v>14</v>
      </c>
      <c r="D7" s="95">
        <v>34</v>
      </c>
      <c r="E7" s="174" t="s">
        <v>637</v>
      </c>
      <c r="F7" s="164"/>
      <c r="G7" s="164"/>
      <c r="H7" s="164">
        <v>85747</v>
      </c>
      <c r="I7" s="164"/>
      <c r="J7" s="164"/>
      <c r="K7" s="164"/>
      <c r="L7" s="164"/>
      <c r="M7" s="164"/>
      <c r="N7" s="164"/>
      <c r="O7" s="164">
        <f t="shared" si="0"/>
        <v>85747</v>
      </c>
      <c r="P7" s="95">
        <f t="shared" si="1"/>
        <v>718073</v>
      </c>
    </row>
    <row r="8" spans="1:16" s="22" customFormat="1" ht="19.5" customHeight="1">
      <c r="A8" s="98">
        <v>1</v>
      </c>
      <c r="B8" s="98">
        <v>8</v>
      </c>
      <c r="C8" s="71" t="s">
        <v>14</v>
      </c>
      <c r="D8" s="95">
        <v>34</v>
      </c>
      <c r="E8" s="174" t="s">
        <v>636</v>
      </c>
      <c r="F8" s="164"/>
      <c r="G8" s="164"/>
      <c r="H8" s="164">
        <v>22610</v>
      </c>
      <c r="I8" s="164"/>
      <c r="J8" s="164"/>
      <c r="K8" s="164"/>
      <c r="L8" s="164"/>
      <c r="M8" s="164"/>
      <c r="N8" s="164"/>
      <c r="O8" s="164">
        <f t="shared" si="0"/>
        <v>22610</v>
      </c>
      <c r="P8" s="95">
        <f t="shared" si="1"/>
        <v>695463</v>
      </c>
    </row>
    <row r="9" spans="1:16" s="22" customFormat="1" ht="19.5" customHeight="1">
      <c r="A9" s="98">
        <v>1</v>
      </c>
      <c r="B9" s="98">
        <v>8</v>
      </c>
      <c r="C9" s="71" t="s">
        <v>14</v>
      </c>
      <c r="D9" s="95">
        <v>34</v>
      </c>
      <c r="E9" s="174" t="s">
        <v>638</v>
      </c>
      <c r="F9" s="164"/>
      <c r="G9" s="164"/>
      <c r="H9" s="164">
        <v>3055</v>
      </c>
      <c r="I9" s="164"/>
      <c r="J9" s="164"/>
      <c r="K9" s="164"/>
      <c r="L9" s="164"/>
      <c r="M9" s="164"/>
      <c r="N9" s="164"/>
      <c r="O9" s="164">
        <f t="shared" si="0"/>
        <v>3055</v>
      </c>
      <c r="P9" s="95">
        <f t="shared" si="1"/>
        <v>692408</v>
      </c>
    </row>
    <row r="10" spans="1:16" s="22" customFormat="1" ht="19.5" customHeight="1">
      <c r="A10" s="98">
        <v>1</v>
      </c>
      <c r="B10" s="98">
        <v>8</v>
      </c>
      <c r="C10" s="71" t="s">
        <v>14</v>
      </c>
      <c r="D10" s="95">
        <v>35</v>
      </c>
      <c r="E10" s="174" t="s">
        <v>639</v>
      </c>
      <c r="F10" s="164"/>
      <c r="G10" s="164"/>
      <c r="H10" s="164"/>
      <c r="I10" s="164"/>
      <c r="J10" s="164"/>
      <c r="K10" s="164"/>
      <c r="L10" s="164"/>
      <c r="M10" s="164">
        <v>1100</v>
      </c>
      <c r="N10" s="164"/>
      <c r="O10" s="164">
        <f t="shared" si="0"/>
        <v>1100</v>
      </c>
      <c r="P10" s="95">
        <f t="shared" si="1"/>
        <v>691308</v>
      </c>
    </row>
    <row r="11" spans="1:16" s="22" customFormat="1" ht="19.5" customHeight="1">
      <c r="A11" s="98">
        <v>1</v>
      </c>
      <c r="B11" s="98">
        <v>8</v>
      </c>
      <c r="C11" s="71" t="s">
        <v>14</v>
      </c>
      <c r="D11" s="95">
        <v>35</v>
      </c>
      <c r="E11" s="174" t="s">
        <v>640</v>
      </c>
      <c r="F11" s="164"/>
      <c r="G11" s="164"/>
      <c r="H11" s="164"/>
      <c r="I11" s="164"/>
      <c r="J11" s="164"/>
      <c r="K11" s="164"/>
      <c r="L11" s="164">
        <v>31455</v>
      </c>
      <c r="M11" s="164"/>
      <c r="N11" s="164"/>
      <c r="O11" s="164">
        <f t="shared" si="0"/>
        <v>31455</v>
      </c>
      <c r="P11" s="95">
        <f t="shared" si="1"/>
        <v>659853</v>
      </c>
    </row>
    <row r="12" spans="1:16" s="22" customFormat="1" ht="19.5" customHeight="1">
      <c r="A12" s="98">
        <v>1</v>
      </c>
      <c r="B12" s="98">
        <v>21</v>
      </c>
      <c r="C12" s="71" t="s">
        <v>13</v>
      </c>
      <c r="D12" s="95">
        <v>36</v>
      </c>
      <c r="E12" s="174" t="s">
        <v>641</v>
      </c>
      <c r="F12" s="164"/>
      <c r="G12" s="164">
        <v>18252</v>
      </c>
      <c r="H12" s="164"/>
      <c r="I12" s="164"/>
      <c r="J12" s="164"/>
      <c r="K12" s="164"/>
      <c r="L12" s="164"/>
      <c r="M12" s="164"/>
      <c r="N12" s="164">
        <v>30</v>
      </c>
      <c r="O12" s="164">
        <f t="shared" si="0"/>
        <v>18282</v>
      </c>
      <c r="P12" s="95">
        <f t="shared" si="1"/>
        <v>641571</v>
      </c>
    </row>
    <row r="13" spans="1:16" s="22" customFormat="1" ht="19.5" customHeight="1">
      <c r="A13" s="98">
        <v>1</v>
      </c>
      <c r="B13" s="98">
        <v>21</v>
      </c>
      <c r="C13" s="71" t="s">
        <v>13</v>
      </c>
      <c r="D13" s="95">
        <v>37</v>
      </c>
      <c r="E13" s="174" t="s">
        <v>642</v>
      </c>
      <c r="F13" s="164"/>
      <c r="G13" s="164"/>
      <c r="H13" s="164">
        <v>119282</v>
      </c>
      <c r="I13" s="164"/>
      <c r="J13" s="164"/>
      <c r="K13" s="164"/>
      <c r="L13" s="164"/>
      <c r="M13" s="164"/>
      <c r="N13" s="164"/>
      <c r="O13" s="164">
        <f t="shared" si="0"/>
        <v>119282</v>
      </c>
      <c r="P13" s="95">
        <f t="shared" si="1"/>
        <v>522289</v>
      </c>
    </row>
    <row r="14" spans="1:16" s="22" customFormat="1" ht="19.5" customHeight="1">
      <c r="A14" s="98">
        <v>1</v>
      </c>
      <c r="B14" s="98">
        <v>21</v>
      </c>
      <c r="C14" s="71" t="s">
        <v>14</v>
      </c>
      <c r="D14" s="95">
        <v>37</v>
      </c>
      <c r="E14" s="174" t="s">
        <v>643</v>
      </c>
      <c r="F14" s="164"/>
      <c r="G14" s="164"/>
      <c r="H14" s="164">
        <v>11628</v>
      </c>
      <c r="I14" s="164"/>
      <c r="J14" s="164"/>
      <c r="K14" s="164"/>
      <c r="L14" s="164"/>
      <c r="M14" s="164"/>
      <c r="N14" s="164"/>
      <c r="O14" s="164">
        <f t="shared" si="0"/>
        <v>11628</v>
      </c>
      <c r="P14" s="95">
        <f t="shared" si="1"/>
        <v>510661</v>
      </c>
    </row>
    <row r="15" spans="1:16" s="22" customFormat="1" ht="19.5" customHeight="1">
      <c r="A15" s="98">
        <v>1</v>
      </c>
      <c r="B15" s="98">
        <v>21</v>
      </c>
      <c r="C15" s="71" t="s">
        <v>14</v>
      </c>
      <c r="D15" s="95">
        <v>37</v>
      </c>
      <c r="E15" s="174" t="s">
        <v>644</v>
      </c>
      <c r="F15" s="164"/>
      <c r="G15" s="164"/>
      <c r="H15" s="164"/>
      <c r="I15" s="164"/>
      <c r="J15" s="164">
        <v>2410</v>
      </c>
      <c r="K15" s="164"/>
      <c r="L15" s="164"/>
      <c r="M15" s="164"/>
      <c r="N15" s="164"/>
      <c r="O15" s="164">
        <f t="shared" si="0"/>
        <v>2410</v>
      </c>
      <c r="P15" s="95">
        <f t="shared" si="1"/>
        <v>508251</v>
      </c>
    </row>
    <row r="16" spans="1:16" s="22" customFormat="1" ht="19.5" customHeight="1">
      <c r="A16" s="98">
        <v>1</v>
      </c>
      <c r="B16" s="98">
        <v>21</v>
      </c>
      <c r="C16" s="71" t="s">
        <v>14</v>
      </c>
      <c r="D16" s="95">
        <v>38</v>
      </c>
      <c r="E16" s="174" t="s">
        <v>645</v>
      </c>
      <c r="F16" s="164"/>
      <c r="G16" s="164"/>
      <c r="H16" s="164"/>
      <c r="I16" s="164"/>
      <c r="J16" s="164"/>
      <c r="K16" s="164"/>
      <c r="L16" s="164">
        <v>2374</v>
      </c>
      <c r="M16" s="164"/>
      <c r="N16" s="164"/>
      <c r="O16" s="164">
        <f t="shared" si="0"/>
        <v>2374</v>
      </c>
      <c r="P16" s="95">
        <f t="shared" si="1"/>
        <v>505877</v>
      </c>
    </row>
    <row r="17" spans="1:16" s="22" customFormat="1" ht="19.5" customHeight="1">
      <c r="A17" s="98">
        <v>1</v>
      </c>
      <c r="B17" s="98">
        <v>21</v>
      </c>
      <c r="C17" s="71" t="s">
        <v>14</v>
      </c>
      <c r="D17" s="95">
        <v>38</v>
      </c>
      <c r="E17" s="180" t="s">
        <v>646</v>
      </c>
      <c r="F17" s="164"/>
      <c r="G17" s="164"/>
      <c r="H17" s="164"/>
      <c r="I17" s="164"/>
      <c r="J17" s="164"/>
      <c r="K17" s="164">
        <v>1500</v>
      </c>
      <c r="L17" s="164"/>
      <c r="M17" s="164"/>
      <c r="N17" s="164"/>
      <c r="O17" s="164">
        <f t="shared" si="0"/>
        <v>1500</v>
      </c>
      <c r="P17" s="95">
        <f t="shared" si="1"/>
        <v>504377</v>
      </c>
    </row>
    <row r="18" spans="1:16" s="22" customFormat="1" ht="19.5" customHeight="1">
      <c r="A18" s="98">
        <v>1</v>
      </c>
      <c r="B18" s="98">
        <v>21</v>
      </c>
      <c r="C18" s="71" t="s">
        <v>14</v>
      </c>
      <c r="D18" s="95">
        <v>38</v>
      </c>
      <c r="E18" s="174" t="s">
        <v>647</v>
      </c>
      <c r="F18" s="164"/>
      <c r="G18" s="164"/>
      <c r="H18" s="164"/>
      <c r="I18" s="164"/>
      <c r="J18" s="164"/>
      <c r="K18" s="164">
        <v>33684</v>
      </c>
      <c r="L18" s="164"/>
      <c r="M18" s="164"/>
      <c r="N18" s="164"/>
      <c r="O18" s="164">
        <f t="shared" si="0"/>
        <v>33684</v>
      </c>
      <c r="P18" s="95">
        <f t="shared" si="1"/>
        <v>470693</v>
      </c>
    </row>
    <row r="19" spans="1:16" s="22" customFormat="1" ht="19.5" customHeight="1">
      <c r="A19" s="98">
        <v>1</v>
      </c>
      <c r="B19" s="98">
        <v>21</v>
      </c>
      <c r="C19" s="71" t="s">
        <v>14</v>
      </c>
      <c r="D19" s="95">
        <v>38</v>
      </c>
      <c r="E19" s="174" t="s">
        <v>648</v>
      </c>
      <c r="F19" s="164"/>
      <c r="G19" s="164"/>
      <c r="H19" s="164"/>
      <c r="I19" s="164"/>
      <c r="J19" s="164"/>
      <c r="K19" s="164">
        <v>29376</v>
      </c>
      <c r="L19" s="164"/>
      <c r="M19" s="164"/>
      <c r="N19" s="164"/>
      <c r="O19" s="164">
        <f t="shared" si="0"/>
        <v>29376</v>
      </c>
      <c r="P19" s="95">
        <f t="shared" si="1"/>
        <v>441317</v>
      </c>
    </row>
    <row r="20" spans="1:16" s="22" customFormat="1" ht="19.5" customHeight="1">
      <c r="A20" s="98">
        <v>1</v>
      </c>
      <c r="B20" s="98">
        <v>21</v>
      </c>
      <c r="C20" s="71" t="s">
        <v>14</v>
      </c>
      <c r="D20" s="95">
        <v>38</v>
      </c>
      <c r="E20" s="174" t="s">
        <v>649</v>
      </c>
      <c r="F20" s="164"/>
      <c r="G20" s="164"/>
      <c r="H20" s="164"/>
      <c r="I20" s="164"/>
      <c r="J20" s="164"/>
      <c r="K20" s="164">
        <v>17100</v>
      </c>
      <c r="L20" s="164"/>
      <c r="M20" s="164"/>
      <c r="N20" s="164"/>
      <c r="O20" s="164">
        <f t="shared" si="0"/>
        <v>17100</v>
      </c>
      <c r="P20" s="95">
        <f t="shared" si="1"/>
        <v>424217</v>
      </c>
    </row>
    <row r="21" spans="1:16" s="22" customFormat="1" ht="19.5" customHeight="1">
      <c r="A21" s="98">
        <v>1</v>
      </c>
      <c r="B21" s="98">
        <v>21</v>
      </c>
      <c r="C21" s="71" t="s">
        <v>14</v>
      </c>
      <c r="D21" s="95">
        <v>38</v>
      </c>
      <c r="E21" s="174" t="s">
        <v>650</v>
      </c>
      <c r="F21" s="164"/>
      <c r="G21" s="164"/>
      <c r="H21" s="164"/>
      <c r="I21" s="164"/>
      <c r="J21" s="164"/>
      <c r="K21" s="164">
        <v>9000</v>
      </c>
      <c r="L21" s="164"/>
      <c r="M21" s="164"/>
      <c r="N21" s="164"/>
      <c r="O21" s="164">
        <f t="shared" si="0"/>
        <v>9000</v>
      </c>
      <c r="P21" s="95">
        <f t="shared" si="1"/>
        <v>415217</v>
      </c>
    </row>
    <row r="22" spans="1:16" s="22" customFormat="1" ht="19.5" customHeight="1">
      <c r="A22" s="98">
        <v>1</v>
      </c>
      <c r="B22" s="98">
        <v>21</v>
      </c>
      <c r="C22" s="71" t="s">
        <v>14</v>
      </c>
      <c r="D22" s="95">
        <v>38</v>
      </c>
      <c r="E22" s="174" t="s">
        <v>651</v>
      </c>
      <c r="F22" s="164"/>
      <c r="G22" s="164"/>
      <c r="H22" s="164"/>
      <c r="I22" s="164"/>
      <c r="J22" s="164"/>
      <c r="K22" s="164"/>
      <c r="L22" s="164"/>
      <c r="M22" s="164"/>
      <c r="N22" s="164">
        <v>283</v>
      </c>
      <c r="O22" s="164">
        <f t="shared" si="0"/>
        <v>283</v>
      </c>
      <c r="P22" s="95">
        <f t="shared" si="1"/>
        <v>414934</v>
      </c>
    </row>
    <row r="23" spans="1:16" s="22" customFormat="1" ht="19.5" customHeight="1">
      <c r="A23" s="98">
        <v>1</v>
      </c>
      <c r="B23" s="98">
        <v>27</v>
      </c>
      <c r="C23" s="71" t="s">
        <v>14</v>
      </c>
      <c r="D23" s="95">
        <v>39</v>
      </c>
      <c r="E23" s="174" t="s">
        <v>652</v>
      </c>
      <c r="F23" s="164"/>
      <c r="G23" s="164"/>
      <c r="H23" s="164">
        <v>33117</v>
      </c>
      <c r="I23" s="164"/>
      <c r="J23" s="164"/>
      <c r="K23" s="164"/>
      <c r="L23" s="164"/>
      <c r="M23" s="164"/>
      <c r="N23" s="164"/>
      <c r="O23" s="164">
        <f t="shared" si="0"/>
        <v>33117</v>
      </c>
      <c r="P23" s="95">
        <f t="shared" si="1"/>
        <v>381817</v>
      </c>
    </row>
    <row r="24" spans="1:16" s="22" customFormat="1" ht="19.5" customHeight="1">
      <c r="A24" s="98">
        <v>1</v>
      </c>
      <c r="B24" s="98">
        <v>27</v>
      </c>
      <c r="C24" s="71" t="s">
        <v>14</v>
      </c>
      <c r="D24" s="95">
        <v>40</v>
      </c>
      <c r="E24" s="174" t="s">
        <v>344</v>
      </c>
      <c r="F24" s="164"/>
      <c r="G24" s="164"/>
      <c r="H24" s="164">
        <v>900</v>
      </c>
      <c r="I24" s="164"/>
      <c r="J24" s="164"/>
      <c r="K24" s="164"/>
      <c r="L24" s="164"/>
      <c r="M24" s="164"/>
      <c r="N24" s="164"/>
      <c r="O24" s="164">
        <f t="shared" si="0"/>
        <v>900</v>
      </c>
      <c r="P24" s="95">
        <f t="shared" si="1"/>
        <v>380917</v>
      </c>
    </row>
    <row r="25" spans="1:16" s="22" customFormat="1" ht="19.5" customHeight="1">
      <c r="A25" s="98">
        <v>1</v>
      </c>
      <c r="B25" s="98">
        <v>27</v>
      </c>
      <c r="C25" s="71" t="s">
        <v>14</v>
      </c>
      <c r="D25" s="95">
        <v>40</v>
      </c>
      <c r="E25" s="174" t="s">
        <v>653</v>
      </c>
      <c r="F25" s="164"/>
      <c r="G25" s="164">
        <v>1800</v>
      </c>
      <c r="H25" s="164"/>
      <c r="I25" s="164"/>
      <c r="J25" s="164"/>
      <c r="K25" s="164"/>
      <c r="L25" s="164"/>
      <c r="M25" s="164"/>
      <c r="N25" s="164"/>
      <c r="O25" s="164">
        <f t="shared" si="0"/>
        <v>1800</v>
      </c>
      <c r="P25" s="95">
        <f t="shared" si="1"/>
        <v>379117</v>
      </c>
    </row>
    <row r="26" spans="1:16" s="22" customFormat="1" ht="19.5" customHeight="1">
      <c r="A26" s="98">
        <v>1</v>
      </c>
      <c r="B26" s="98">
        <v>27</v>
      </c>
      <c r="C26" s="71" t="s">
        <v>14</v>
      </c>
      <c r="D26" s="95">
        <v>40</v>
      </c>
      <c r="E26" s="174" t="s">
        <v>654</v>
      </c>
      <c r="F26" s="164"/>
      <c r="G26" s="164">
        <v>2125</v>
      </c>
      <c r="H26" s="164"/>
      <c r="I26" s="164"/>
      <c r="J26" s="164"/>
      <c r="K26" s="164"/>
      <c r="L26" s="164"/>
      <c r="M26" s="164"/>
      <c r="N26" s="164"/>
      <c r="O26" s="164">
        <f t="shared" si="0"/>
        <v>2125</v>
      </c>
      <c r="P26" s="95">
        <f t="shared" si="1"/>
        <v>376992</v>
      </c>
    </row>
    <row r="27" spans="1:16" s="22" customFormat="1" ht="19.5" customHeight="1">
      <c r="A27" s="98">
        <v>1</v>
      </c>
      <c r="B27" s="98">
        <v>27</v>
      </c>
      <c r="C27" s="71" t="s">
        <v>656</v>
      </c>
      <c r="D27" s="95">
        <v>16</v>
      </c>
      <c r="E27" s="174" t="s">
        <v>655</v>
      </c>
      <c r="F27" s="164">
        <v>1920</v>
      </c>
      <c r="G27" s="164"/>
      <c r="H27" s="164"/>
      <c r="I27" s="164"/>
      <c r="J27" s="164"/>
      <c r="K27" s="164"/>
      <c r="L27" s="164"/>
      <c r="M27" s="164"/>
      <c r="N27" s="164"/>
      <c r="O27" s="164">
        <f t="shared" si="0"/>
        <v>0</v>
      </c>
      <c r="P27" s="95">
        <f t="shared" si="1"/>
        <v>378912</v>
      </c>
    </row>
    <row r="28" spans="1:16" s="22" customFormat="1" ht="19.5" customHeight="1">
      <c r="A28" s="98"/>
      <c r="B28" s="98"/>
      <c r="C28" s="71"/>
      <c r="D28" s="95"/>
      <c r="E28" s="174"/>
      <c r="F28" s="164"/>
      <c r="G28" s="164"/>
      <c r="H28" s="164"/>
      <c r="I28" s="164"/>
      <c r="J28" s="164"/>
      <c r="K28" s="164"/>
      <c r="L28" s="164"/>
      <c r="M28" s="164"/>
      <c r="N28" s="164"/>
      <c r="O28" s="164">
        <f t="shared" si="0"/>
        <v>0</v>
      </c>
      <c r="P28" s="95">
        <f t="shared" si="1"/>
        <v>378912</v>
      </c>
    </row>
    <row r="29" spans="1:16" s="23" customFormat="1" ht="19.5" customHeight="1">
      <c r="A29" s="24"/>
      <c r="B29" s="24"/>
      <c r="C29" s="25"/>
      <c r="D29" s="11"/>
      <c r="E29" s="111" t="s">
        <v>247</v>
      </c>
      <c r="F29" s="101">
        <f aca="true" t="shared" si="2" ref="F29:N29">SUM(F5:F28)</f>
        <v>1920</v>
      </c>
      <c r="G29" s="101">
        <f t="shared" si="2"/>
        <v>22177</v>
      </c>
      <c r="H29" s="101">
        <f t="shared" si="2"/>
        <v>287967</v>
      </c>
      <c r="I29" s="101">
        <f t="shared" si="2"/>
        <v>0</v>
      </c>
      <c r="J29" s="101">
        <f t="shared" si="2"/>
        <v>2410</v>
      </c>
      <c r="K29" s="101">
        <f t="shared" si="2"/>
        <v>90660</v>
      </c>
      <c r="L29" s="101">
        <f t="shared" si="2"/>
        <v>33829</v>
      </c>
      <c r="M29" s="101">
        <f t="shared" si="2"/>
        <v>1100</v>
      </c>
      <c r="N29" s="101">
        <f t="shared" si="2"/>
        <v>313</v>
      </c>
      <c r="O29" s="101">
        <f t="shared" si="0"/>
        <v>438456</v>
      </c>
      <c r="P29" s="95">
        <f>F29-O29</f>
        <v>-436536</v>
      </c>
    </row>
    <row r="30" spans="1:16" s="23" customFormat="1" ht="23.25" customHeight="1">
      <c r="A30" s="24"/>
      <c r="B30" s="24"/>
      <c r="C30" s="25"/>
      <c r="D30" s="11"/>
      <c r="E30" s="111" t="s">
        <v>248</v>
      </c>
      <c r="F30" s="101">
        <f>'12分類帳'!F67+'01分類帳'!F29</f>
        <v>2766746</v>
      </c>
      <c r="G30" s="101">
        <f>'12分類帳'!G67+'01分類帳'!G29</f>
        <v>184747</v>
      </c>
      <c r="H30" s="101">
        <f>'12分類帳'!H67+'01分類帳'!H29</f>
        <v>1519929</v>
      </c>
      <c r="I30" s="101">
        <f>'12分類帳'!I67+'01分類帳'!I29</f>
        <v>13500</v>
      </c>
      <c r="J30" s="101">
        <f>'12分類帳'!J67+'01分類帳'!J29</f>
        <v>44176</v>
      </c>
      <c r="K30" s="101">
        <f>'12分類帳'!K67+'01分類帳'!K29</f>
        <v>316963</v>
      </c>
      <c r="L30" s="101">
        <f>'12分類帳'!L67+'01分類帳'!L29</f>
        <v>192491</v>
      </c>
      <c r="M30" s="101">
        <f>'12分類帳'!M67+'01分類帳'!M29</f>
        <v>101080</v>
      </c>
      <c r="N30" s="101">
        <f>'12分類帳'!N67+'01分類帳'!N29</f>
        <v>14948</v>
      </c>
      <c r="O30" s="101">
        <f t="shared" si="0"/>
        <v>2387834</v>
      </c>
      <c r="P30" s="101">
        <f>F30-O30</f>
        <v>378912</v>
      </c>
    </row>
    <row r="31" spans="1:16" ht="33" customHeight="1" hidden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s="21" customFormat="1" ht="57.75" customHeight="1">
      <c r="A32" s="102"/>
      <c r="B32" s="102"/>
      <c r="C32" s="102"/>
      <c r="D32" s="102"/>
      <c r="E32" s="103" t="s">
        <v>157</v>
      </c>
      <c r="F32" s="104" t="s">
        <v>32</v>
      </c>
      <c r="G32" s="104" t="s">
        <v>73</v>
      </c>
      <c r="H32" s="104" t="s">
        <v>165</v>
      </c>
      <c r="I32" s="104" t="s">
        <v>156</v>
      </c>
      <c r="J32" s="104" t="s">
        <v>167</v>
      </c>
      <c r="K32" s="104" t="s">
        <v>33</v>
      </c>
      <c r="L32" s="104"/>
      <c r="M32" s="104"/>
      <c r="N32" s="104"/>
      <c r="O32" s="420" t="s">
        <v>153</v>
      </c>
      <c r="P32" s="421"/>
    </row>
    <row r="33" spans="1:16" ht="39" customHeight="1">
      <c r="A33" s="26"/>
      <c r="B33" s="26"/>
      <c r="C33" s="26"/>
      <c r="D33" s="26"/>
      <c r="E33" s="18"/>
      <c r="F33" s="95">
        <v>1920</v>
      </c>
      <c r="G33" s="95"/>
      <c r="H33" s="95"/>
      <c r="I33" s="96"/>
      <c r="J33" s="95"/>
      <c r="K33" s="95"/>
      <c r="L33" s="95"/>
      <c r="M33" s="97"/>
      <c r="N33" s="97"/>
      <c r="O33" s="422">
        <f>SUM(F33:N33)</f>
        <v>1920</v>
      </c>
      <c r="P33" s="423"/>
    </row>
  </sheetData>
  <sheetProtection/>
  <mergeCells count="9">
    <mergeCell ref="I1:J1"/>
    <mergeCell ref="O32:P32"/>
    <mergeCell ref="O33:P33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8.875" defaultRowHeight="16.5"/>
  <cols>
    <col min="1" max="1" width="5.25390625" style="62" customWidth="1"/>
    <col min="2" max="2" width="6.375" style="62" customWidth="1"/>
    <col min="3" max="3" width="11.00390625" style="62" customWidth="1"/>
    <col min="4" max="4" width="11.50390625" style="62" customWidth="1"/>
    <col min="5" max="5" width="5.25390625" style="62" customWidth="1"/>
    <col min="6" max="6" width="9.50390625" style="62" customWidth="1"/>
    <col min="7" max="7" width="9.375" style="62" customWidth="1"/>
    <col min="8" max="8" width="10.375" style="62" customWidth="1"/>
    <col min="9" max="9" width="7.50390625" style="62" customWidth="1"/>
    <col min="10" max="10" width="11.00390625" style="62" customWidth="1"/>
    <col min="11" max="11" width="9.00390625" style="62" customWidth="1"/>
    <col min="12" max="12" width="11.375" style="62" customWidth="1"/>
    <col min="13" max="13" width="7.50390625" style="62" customWidth="1"/>
    <col min="14" max="14" width="8.75390625" style="62" customWidth="1"/>
    <col min="15" max="15" width="8.875" style="62" customWidth="1"/>
    <col min="16" max="17" width="10.00390625" style="62" customWidth="1"/>
    <col min="18" max="18" width="7.50390625" style="62" customWidth="1"/>
    <col min="19" max="19" width="11.50390625" style="62" customWidth="1"/>
    <col min="20" max="20" width="11.00390625" style="62" customWidth="1"/>
    <col min="21" max="16384" width="8.875" style="62" customWidth="1"/>
  </cols>
  <sheetData>
    <row r="1" spans="2:20" s="49" customFormat="1" ht="38.25" customHeight="1">
      <c r="B1" s="126"/>
      <c r="C1" s="126"/>
      <c r="D1" s="245" t="str">
        <f>'基本資料'!A1</f>
        <v>嘉義縣立義竹國民中學</v>
      </c>
      <c r="E1" s="245"/>
      <c r="F1" s="245"/>
      <c r="G1" s="245"/>
      <c r="H1" s="246" t="str">
        <f>'基本資料'!A2</f>
        <v>102學年度(102年7月至103年6月)</v>
      </c>
      <c r="I1" s="246"/>
      <c r="J1" s="246"/>
      <c r="K1" s="246"/>
      <c r="L1" s="246"/>
      <c r="M1" s="126" t="s">
        <v>203</v>
      </c>
      <c r="N1" s="126"/>
      <c r="O1" s="126"/>
      <c r="P1" s="126"/>
      <c r="Q1" s="126"/>
      <c r="R1" s="126"/>
      <c r="S1" s="126"/>
      <c r="T1" s="126"/>
    </row>
    <row r="2" spans="1:20" s="52" customFormat="1" ht="22.5" customHeight="1">
      <c r="A2" s="248" t="s">
        <v>36</v>
      </c>
      <c r="B2" s="251" t="s">
        <v>37</v>
      </c>
      <c r="C2" s="248" t="s">
        <v>38</v>
      </c>
      <c r="D2" s="248"/>
      <c r="E2" s="248"/>
      <c r="F2" s="248"/>
      <c r="G2" s="248"/>
      <c r="H2" s="248"/>
      <c r="I2" s="248"/>
      <c r="J2" s="253"/>
      <c r="K2" s="254" t="s">
        <v>39</v>
      </c>
      <c r="L2" s="248"/>
      <c r="M2" s="248"/>
      <c r="N2" s="248"/>
      <c r="O2" s="248"/>
      <c r="P2" s="248"/>
      <c r="Q2" s="248"/>
      <c r="R2" s="248"/>
      <c r="S2" s="248"/>
      <c r="T2" s="248"/>
    </row>
    <row r="3" spans="1:20" s="57" customFormat="1" ht="43.5" customHeight="1">
      <c r="A3" s="248"/>
      <c r="B3" s="252"/>
      <c r="C3" s="51" t="s">
        <v>40</v>
      </c>
      <c r="D3" s="51" t="s">
        <v>41</v>
      </c>
      <c r="E3" s="54" t="s">
        <v>161</v>
      </c>
      <c r="F3" s="51" t="s">
        <v>162</v>
      </c>
      <c r="G3" s="51" t="s">
        <v>155</v>
      </c>
      <c r="H3" s="51" t="s">
        <v>166</v>
      </c>
      <c r="I3" s="51" t="s">
        <v>42</v>
      </c>
      <c r="J3" s="55" t="s">
        <v>11</v>
      </c>
      <c r="K3" s="56" t="s">
        <v>7</v>
      </c>
      <c r="L3" s="53" t="s">
        <v>31</v>
      </c>
      <c r="M3" s="53" t="s">
        <v>8</v>
      </c>
      <c r="N3" s="53" t="s">
        <v>9</v>
      </c>
      <c r="O3" s="53" t="s">
        <v>16</v>
      </c>
      <c r="P3" s="51" t="s">
        <v>18</v>
      </c>
      <c r="Q3" s="51" t="s">
        <v>17</v>
      </c>
      <c r="R3" s="53" t="s">
        <v>10</v>
      </c>
      <c r="S3" s="51" t="s">
        <v>43</v>
      </c>
      <c r="T3" s="50" t="s">
        <v>11</v>
      </c>
    </row>
    <row r="4" spans="1:20" s="57" customFormat="1" ht="30" customHeight="1">
      <c r="A4" s="59" t="s">
        <v>163</v>
      </c>
      <c r="B4" s="203">
        <v>0</v>
      </c>
      <c r="C4" s="193">
        <f>'07結算'!B4</f>
        <v>443687</v>
      </c>
      <c r="D4" s="196">
        <f>'07結算'!B5</f>
        <v>5050</v>
      </c>
      <c r="E4" s="193">
        <f>'07結算'!B6</f>
        <v>0</v>
      </c>
      <c r="F4" s="193">
        <f>'07結算'!B7</f>
        <v>0</v>
      </c>
      <c r="G4" s="193">
        <f>'07結算'!B8</f>
        <v>0</v>
      </c>
      <c r="H4" s="193">
        <f>'07結算'!B9</f>
        <v>0</v>
      </c>
      <c r="I4" s="193">
        <f>'07結算'!B10</f>
        <v>0</v>
      </c>
      <c r="J4" s="194">
        <f>SUM(C4:I4)</f>
        <v>448737</v>
      </c>
      <c r="K4" s="195">
        <f>'07結算'!E4</f>
        <v>16917</v>
      </c>
      <c r="L4" s="196">
        <f>'07結算'!E5</f>
        <v>183262</v>
      </c>
      <c r="M4" s="196">
        <f>'07結算'!E6</f>
        <v>0</v>
      </c>
      <c r="N4" s="196">
        <f>'07結算'!E7</f>
        <v>0</v>
      </c>
      <c r="O4" s="196">
        <f>'07結算'!E8</f>
        <v>45153</v>
      </c>
      <c r="P4" s="197">
        <f>'07結算'!E9</f>
        <v>2294</v>
      </c>
      <c r="Q4" s="197">
        <f>'07結算'!E10</f>
        <v>0</v>
      </c>
      <c r="R4" s="196">
        <f>'07結算'!E11</f>
        <v>362</v>
      </c>
      <c r="S4" s="197">
        <f>'07結算'!E14</f>
        <v>200749</v>
      </c>
      <c r="T4" s="189">
        <f>SUM(K4:S4)</f>
        <v>448737</v>
      </c>
    </row>
    <row r="5" spans="1:20" s="57" customFormat="1" ht="30" customHeight="1">
      <c r="A5" s="59" t="s">
        <v>164</v>
      </c>
      <c r="B5" s="203">
        <v>0</v>
      </c>
      <c r="C5" s="204">
        <f>S4</f>
        <v>200749</v>
      </c>
      <c r="D5" s="196">
        <f>'08結算'!B5</f>
        <v>208410</v>
      </c>
      <c r="E5" s="193">
        <f>'08結算'!B6</f>
        <v>0</v>
      </c>
      <c r="F5" s="193">
        <f>'08結算'!B7</f>
        <v>0</v>
      </c>
      <c r="G5" s="193">
        <f>'08結算'!B8</f>
        <v>0</v>
      </c>
      <c r="H5" s="193">
        <f>'08結算'!B9</f>
        <v>0</v>
      </c>
      <c r="I5" s="193">
        <f>'08結算'!B10</f>
        <v>0</v>
      </c>
      <c r="J5" s="194">
        <f>SUM(C5:I5)</f>
        <v>409159</v>
      </c>
      <c r="K5" s="195">
        <f>'08結算'!E4</f>
        <v>21042</v>
      </c>
      <c r="L5" s="196">
        <f>'08結算'!E5</f>
        <v>11555</v>
      </c>
      <c r="M5" s="196">
        <f>'08結算'!E6</f>
        <v>0</v>
      </c>
      <c r="N5" s="196">
        <f>'08結算'!E7</f>
        <v>0</v>
      </c>
      <c r="O5" s="196">
        <f>'08結算'!E8</f>
        <v>10174</v>
      </c>
      <c r="P5" s="197">
        <f>'08結算'!E9</f>
        <v>1553</v>
      </c>
      <c r="Q5" s="197">
        <f>'08結算'!E10</f>
        <v>25400</v>
      </c>
      <c r="R5" s="196">
        <f>'08結算'!E11</f>
        <v>643</v>
      </c>
      <c r="S5" s="197">
        <f>'08結算'!E14</f>
        <v>338792</v>
      </c>
      <c r="T5" s="189">
        <f>SUM(K5:S5)</f>
        <v>409159</v>
      </c>
    </row>
    <row r="6" spans="1:20" s="52" customFormat="1" ht="30" customHeight="1">
      <c r="A6" s="58" t="s">
        <v>44</v>
      </c>
      <c r="B6" s="203">
        <v>670</v>
      </c>
      <c r="C6" s="205">
        <f>S5</f>
        <v>338792</v>
      </c>
      <c r="D6" s="196">
        <f>'09結算'!B5</f>
        <v>1170</v>
      </c>
      <c r="E6" s="196">
        <f>'09結算'!B6</f>
        <v>0</v>
      </c>
      <c r="F6" s="196">
        <f>'09結算'!B7</f>
        <v>43890</v>
      </c>
      <c r="G6" s="196">
        <f>'09結算'!B8</f>
        <v>47880</v>
      </c>
      <c r="H6" s="196">
        <f>'09結算'!B9</f>
        <v>0</v>
      </c>
      <c r="I6" s="196">
        <f>'09結算'!B10</f>
        <v>3970</v>
      </c>
      <c r="J6" s="198">
        <f>SUM(C6:I6)</f>
        <v>435702</v>
      </c>
      <c r="K6" s="195">
        <f>'09結算'!E4</f>
        <v>19296</v>
      </c>
      <c r="L6" s="196">
        <f>'09結算'!E5</f>
        <v>144740</v>
      </c>
      <c r="M6" s="196">
        <f>'09結算'!E6</f>
        <v>0</v>
      </c>
      <c r="N6" s="196">
        <f>'09結算'!E7</f>
        <v>4920</v>
      </c>
      <c r="O6" s="196">
        <f>'09結算'!E8</f>
        <v>42744</v>
      </c>
      <c r="P6" s="196">
        <f>'09結算'!E9</f>
        <v>41106</v>
      </c>
      <c r="Q6" s="196">
        <f>'09結算'!E10</f>
        <v>50500</v>
      </c>
      <c r="R6" s="196">
        <f>'09結算'!E11</f>
        <v>3572</v>
      </c>
      <c r="S6" s="196">
        <f>'09結算'!E14</f>
        <v>128824</v>
      </c>
      <c r="T6" s="190">
        <f aca="true" t="shared" si="0" ref="T6:T11">SUM(K6:S6)</f>
        <v>435702</v>
      </c>
    </row>
    <row r="7" spans="1:20" s="52" customFormat="1" ht="30" customHeight="1">
      <c r="A7" s="58" t="s">
        <v>45</v>
      </c>
      <c r="B7" s="203">
        <v>670</v>
      </c>
      <c r="C7" s="190">
        <f>S6</f>
        <v>128824</v>
      </c>
      <c r="D7" s="196">
        <f>'10結算'!B5</f>
        <v>1286730</v>
      </c>
      <c r="E7" s="196">
        <f>'10結算'!B6</f>
        <v>0</v>
      </c>
      <c r="F7" s="196">
        <f>'10結算'!B7</f>
        <v>0</v>
      </c>
      <c r="G7" s="196">
        <f>'10結算'!B8</f>
        <v>0</v>
      </c>
      <c r="H7" s="196">
        <f>'10結算'!B9</f>
        <v>0</v>
      </c>
      <c r="I7" s="196">
        <f>'10結算'!B10</f>
        <v>300</v>
      </c>
      <c r="J7" s="198">
        <f aca="true" t="shared" si="1" ref="J7:J16">SUM(C7:I7)</f>
        <v>1415854</v>
      </c>
      <c r="K7" s="195">
        <f>'10結算'!E4</f>
        <v>34036</v>
      </c>
      <c r="L7" s="199">
        <f>'10結算'!E5</f>
        <v>238254</v>
      </c>
      <c r="M7" s="199">
        <f>'10結算'!E6</f>
        <v>0</v>
      </c>
      <c r="N7" s="196">
        <f>'10結算'!E7</f>
        <v>0</v>
      </c>
      <c r="O7" s="196">
        <f>'10結算'!E8</f>
        <v>42744</v>
      </c>
      <c r="P7" s="196">
        <f>'10結算'!E9</f>
        <v>33933</v>
      </c>
      <c r="Q7" s="196">
        <f>'10結算'!E10</f>
        <v>14800</v>
      </c>
      <c r="R7" s="196">
        <f>'10結算'!E11</f>
        <v>7470</v>
      </c>
      <c r="S7" s="196">
        <f>'10結算'!E14</f>
        <v>1044617</v>
      </c>
      <c r="T7" s="190">
        <f t="shared" si="0"/>
        <v>1415854</v>
      </c>
    </row>
    <row r="8" spans="1:20" s="52" customFormat="1" ht="30" customHeight="1">
      <c r="A8" s="58" t="s">
        <v>46</v>
      </c>
      <c r="B8" s="203">
        <v>670</v>
      </c>
      <c r="C8" s="190">
        <f>S7</f>
        <v>1044617</v>
      </c>
      <c r="D8" s="196">
        <f>'11結算'!B5</f>
        <v>0</v>
      </c>
      <c r="E8" s="196">
        <f>'11結算'!B6</f>
        <v>0</v>
      </c>
      <c r="F8" s="196">
        <f>'11結算'!B7</f>
        <v>241200</v>
      </c>
      <c r="G8" s="196">
        <f>'11結算'!B8</f>
        <v>257280</v>
      </c>
      <c r="H8" s="196">
        <f>'11結算'!B9</f>
        <v>56000</v>
      </c>
      <c r="I8" s="196">
        <f>'11結算'!B10</f>
        <v>0</v>
      </c>
      <c r="J8" s="198">
        <f t="shared" si="1"/>
        <v>1599097</v>
      </c>
      <c r="K8" s="195">
        <f>'11結算'!E4</f>
        <v>31248</v>
      </c>
      <c r="L8" s="199">
        <f>'11結算'!E5</f>
        <v>365958</v>
      </c>
      <c r="M8" s="199">
        <f>'11結算'!E6</f>
        <v>4500</v>
      </c>
      <c r="N8" s="196">
        <f>'11結算'!E7</f>
        <v>28506</v>
      </c>
      <c r="O8" s="196">
        <f>'11結算'!E8</f>
        <v>42744</v>
      </c>
      <c r="P8" s="196">
        <f>'11結算'!E9</f>
        <v>36627</v>
      </c>
      <c r="Q8" s="196">
        <f>'11結算'!E10</f>
        <v>7500</v>
      </c>
      <c r="R8" s="196">
        <f>'11結算'!E11</f>
        <v>1307</v>
      </c>
      <c r="S8" s="196">
        <f>'11結算'!E14</f>
        <v>1080707</v>
      </c>
      <c r="T8" s="190">
        <f t="shared" si="0"/>
        <v>1599097</v>
      </c>
    </row>
    <row r="9" spans="1:20" s="52" customFormat="1" ht="30" customHeight="1">
      <c r="A9" s="58" t="s">
        <v>47</v>
      </c>
      <c r="B9" s="203">
        <v>670</v>
      </c>
      <c r="C9" s="190">
        <f aca="true" t="shared" si="2" ref="C9:C15">S8</f>
        <v>1080707</v>
      </c>
      <c r="D9" s="196">
        <f>'12結算'!B5</f>
        <v>168520</v>
      </c>
      <c r="E9" s="196">
        <f>'12結算'!B6</f>
        <v>0</v>
      </c>
      <c r="F9" s="196">
        <f>'12結算'!B7</f>
        <v>0</v>
      </c>
      <c r="G9" s="196">
        <f>'12結算'!B8</f>
        <v>0</v>
      </c>
      <c r="H9" s="196">
        <f>'12結算'!B9</f>
        <v>0</v>
      </c>
      <c r="I9" s="196">
        <f>'12結算'!B10</f>
        <v>739</v>
      </c>
      <c r="J9" s="198">
        <f t="shared" si="1"/>
        <v>1249966</v>
      </c>
      <c r="K9" s="200">
        <f>'12結算'!E4</f>
        <v>40031</v>
      </c>
      <c r="L9" s="196">
        <f>'12結算'!E5</f>
        <v>288193</v>
      </c>
      <c r="M9" s="196">
        <f>'12結算'!E6</f>
        <v>9000</v>
      </c>
      <c r="N9" s="196">
        <f>'12結算'!E7</f>
        <v>8340</v>
      </c>
      <c r="O9" s="196">
        <f>'12結算'!E8</f>
        <v>42744</v>
      </c>
      <c r="P9" s="196">
        <f>'12結算'!E9</f>
        <v>43149</v>
      </c>
      <c r="Q9" s="196">
        <f>'12結算'!E10</f>
        <v>1780</v>
      </c>
      <c r="R9" s="196">
        <f>'12結算'!E11</f>
        <v>1281</v>
      </c>
      <c r="S9" s="199">
        <f>'12結算'!E14</f>
        <v>815448</v>
      </c>
      <c r="T9" s="190">
        <f t="shared" si="0"/>
        <v>1249966</v>
      </c>
    </row>
    <row r="10" spans="1:20" s="52" customFormat="1" ht="30" customHeight="1">
      <c r="A10" s="58" t="s">
        <v>48</v>
      </c>
      <c r="B10" s="203">
        <v>670</v>
      </c>
      <c r="C10" s="190">
        <f t="shared" si="2"/>
        <v>815448</v>
      </c>
      <c r="D10" s="196">
        <f>'01結算'!B5</f>
        <v>1920</v>
      </c>
      <c r="E10" s="196">
        <f>'01結算'!B6</f>
        <v>0</v>
      </c>
      <c r="F10" s="196">
        <f>'01結算'!B7</f>
        <v>0</v>
      </c>
      <c r="G10" s="196">
        <f>'01結算'!B8</f>
        <v>0</v>
      </c>
      <c r="H10" s="196">
        <f>'01結算'!B9</f>
        <v>0</v>
      </c>
      <c r="I10" s="196">
        <f>'01結算'!B10</f>
        <v>0</v>
      </c>
      <c r="J10" s="198">
        <f t="shared" si="1"/>
        <v>817368</v>
      </c>
      <c r="K10" s="200">
        <f>'01結算'!E4</f>
        <v>22177</v>
      </c>
      <c r="L10" s="196">
        <f>'01結算'!E5</f>
        <v>287967</v>
      </c>
      <c r="M10" s="196">
        <f>'01結算'!E6</f>
        <v>0</v>
      </c>
      <c r="N10" s="196">
        <f>'01結算'!E7</f>
        <v>2410</v>
      </c>
      <c r="O10" s="196">
        <f>'01結算'!E8</f>
        <v>90660</v>
      </c>
      <c r="P10" s="196">
        <f>'01結算'!E9</f>
        <v>33829</v>
      </c>
      <c r="Q10" s="196">
        <f>'01結算'!E10</f>
        <v>1100</v>
      </c>
      <c r="R10" s="196">
        <f>'01結算'!E11</f>
        <v>313</v>
      </c>
      <c r="S10" s="196">
        <f>'01結算'!E14</f>
        <v>378912</v>
      </c>
      <c r="T10" s="190">
        <f t="shared" si="0"/>
        <v>817368</v>
      </c>
    </row>
    <row r="11" spans="1:20" s="52" customFormat="1" ht="30" customHeight="1">
      <c r="A11" s="58" t="s">
        <v>49</v>
      </c>
      <c r="B11" s="203">
        <v>670</v>
      </c>
      <c r="C11" s="190">
        <f t="shared" si="2"/>
        <v>378912</v>
      </c>
      <c r="D11" s="196">
        <f>'02結算'!B5</f>
        <v>14270</v>
      </c>
      <c r="E11" s="196">
        <f>'02結算'!B6</f>
        <v>0</v>
      </c>
      <c r="F11" s="196">
        <f>'02結算'!B7</f>
        <v>0</v>
      </c>
      <c r="G11" s="196">
        <f>'02結算'!B8</f>
        <v>0</v>
      </c>
      <c r="H11" s="196">
        <f>'02結算'!B9</f>
        <v>0</v>
      </c>
      <c r="I11" s="196">
        <f>'02結算'!B10</f>
        <v>600</v>
      </c>
      <c r="J11" s="198">
        <f t="shared" si="1"/>
        <v>393782</v>
      </c>
      <c r="K11" s="200">
        <f>'02結算'!E4</f>
        <v>20952</v>
      </c>
      <c r="L11" s="196">
        <f>'02結算'!E5</f>
        <v>110156</v>
      </c>
      <c r="M11" s="196">
        <f>'02結算'!E6</f>
        <v>0</v>
      </c>
      <c r="N11" s="196">
        <f>'02結算'!E7</f>
        <v>0</v>
      </c>
      <c r="O11" s="196">
        <f>'02結算'!E8</f>
        <v>26452</v>
      </c>
      <c r="P11" s="196">
        <f>'02結算'!E9</f>
        <v>31423</v>
      </c>
      <c r="Q11" s="196">
        <f>'02結算'!E10</f>
        <v>8000</v>
      </c>
      <c r="R11" s="196">
        <f>'02結算'!E11</f>
        <v>1156</v>
      </c>
      <c r="S11" s="199">
        <f>'02結算'!E14</f>
        <v>195643</v>
      </c>
      <c r="T11" s="190">
        <f t="shared" si="0"/>
        <v>393782</v>
      </c>
    </row>
    <row r="12" spans="1:20" s="52" customFormat="1" ht="30" customHeight="1">
      <c r="A12" s="58" t="s">
        <v>50</v>
      </c>
      <c r="B12" s="203">
        <v>670</v>
      </c>
      <c r="C12" s="190">
        <f t="shared" si="2"/>
        <v>195643</v>
      </c>
      <c r="D12" s="196">
        <f>'03結算'!B5</f>
        <v>707470</v>
      </c>
      <c r="E12" s="196">
        <f>'03結算'!B6</f>
        <v>0</v>
      </c>
      <c r="F12" s="196">
        <f>'03結算'!B7</f>
        <v>0</v>
      </c>
      <c r="G12" s="196">
        <f>'03結算'!B8</f>
        <v>0</v>
      </c>
      <c r="H12" s="196">
        <f>'03結算'!B9</f>
        <v>0</v>
      </c>
      <c r="I12" s="196">
        <f>'03結算'!B10</f>
        <v>0</v>
      </c>
      <c r="J12" s="198">
        <f t="shared" si="1"/>
        <v>903113</v>
      </c>
      <c r="K12" s="195">
        <f>'03結算'!E4</f>
        <v>350</v>
      </c>
      <c r="L12" s="199">
        <f>'03結算'!E5</f>
        <v>121415</v>
      </c>
      <c r="M12" s="199">
        <f>'03結算'!E6</f>
        <v>12000</v>
      </c>
      <c r="N12" s="199">
        <f>'03結算'!E7</f>
        <v>14160</v>
      </c>
      <c r="O12" s="199">
        <f>'03結算'!E8</f>
        <v>0</v>
      </c>
      <c r="P12" s="199">
        <f>'03結算'!E9</f>
        <v>26187</v>
      </c>
      <c r="Q12" s="199">
        <f>'03結算'!E10</f>
        <v>0</v>
      </c>
      <c r="R12" s="199">
        <f>'03結算'!E11</f>
        <v>2484</v>
      </c>
      <c r="S12" s="199">
        <f>'03結算'!E14</f>
        <v>726517</v>
      </c>
      <c r="T12" s="190">
        <f>SUM(K12:S12)</f>
        <v>903113</v>
      </c>
    </row>
    <row r="13" spans="1:20" s="52" customFormat="1" ht="30" customHeight="1">
      <c r="A13" s="59" t="s">
        <v>51</v>
      </c>
      <c r="B13" s="203">
        <v>670</v>
      </c>
      <c r="C13" s="190">
        <f t="shared" si="2"/>
        <v>726517</v>
      </c>
      <c r="D13" s="196">
        <f>'04結算'!B5</f>
        <v>121150</v>
      </c>
      <c r="E13" s="196">
        <f>'04結算'!B6</f>
        <v>0</v>
      </c>
      <c r="F13" s="196">
        <f>'04結算'!B7</f>
        <v>0</v>
      </c>
      <c r="G13" s="196">
        <f>'04結算'!B8</f>
        <v>0</v>
      </c>
      <c r="H13" s="196">
        <f>'04結算'!B9</f>
        <v>0</v>
      </c>
      <c r="I13" s="196">
        <f>'04結算'!B10</f>
        <v>400</v>
      </c>
      <c r="J13" s="198">
        <f t="shared" si="1"/>
        <v>848067</v>
      </c>
      <c r="K13" s="200">
        <f>'04結算'!E4</f>
        <v>26650</v>
      </c>
      <c r="L13" s="196">
        <f>'04結算'!E5</f>
        <v>275185</v>
      </c>
      <c r="M13" s="196">
        <f>'04結算'!E6</f>
        <v>0</v>
      </c>
      <c r="N13" s="196">
        <f>'04結算'!E7</f>
        <v>15510</v>
      </c>
      <c r="O13" s="196">
        <f>'04結算'!E8</f>
        <v>53200</v>
      </c>
      <c r="P13" s="196">
        <f>'04結算'!E9</f>
        <v>39589</v>
      </c>
      <c r="Q13" s="196">
        <f>'04結算'!E10</f>
        <v>27130</v>
      </c>
      <c r="R13" s="196">
        <f>'04結算'!E11</f>
        <v>2576</v>
      </c>
      <c r="S13" s="199">
        <f>'04結算'!E14</f>
        <v>408227</v>
      </c>
      <c r="T13" s="190">
        <f>SUM(K13:S13)</f>
        <v>848067</v>
      </c>
    </row>
    <row r="14" spans="1:20" s="52" customFormat="1" ht="30" customHeight="1">
      <c r="A14" s="58" t="s">
        <v>52</v>
      </c>
      <c r="B14" s="203">
        <v>670</v>
      </c>
      <c r="C14" s="190">
        <f t="shared" si="2"/>
        <v>408227</v>
      </c>
      <c r="D14" s="196">
        <f>'05結算'!B5</f>
        <v>46090</v>
      </c>
      <c r="E14" s="196">
        <f>'05結算'!B6</f>
        <v>0</v>
      </c>
      <c r="F14" s="196">
        <f>'05結算'!B7</f>
        <v>227800</v>
      </c>
      <c r="G14" s="196">
        <f>'05結算'!B8</f>
        <v>371850</v>
      </c>
      <c r="H14" s="196">
        <f>'05結算'!B9</f>
        <v>70000</v>
      </c>
      <c r="I14" s="196">
        <f>'05結算'!B10</f>
        <v>0</v>
      </c>
      <c r="J14" s="198">
        <f t="shared" si="1"/>
        <v>1123967</v>
      </c>
      <c r="K14" s="200">
        <f>'05結算'!E4</f>
        <v>192791</v>
      </c>
      <c r="L14" s="196">
        <f>'05結算'!E5</f>
        <v>150980</v>
      </c>
      <c r="M14" s="196">
        <f>'05結算'!E6</f>
        <v>4620</v>
      </c>
      <c r="N14" s="196">
        <f>'05結算'!E7</f>
        <v>5970</v>
      </c>
      <c r="O14" s="196">
        <f>'05結算'!E8</f>
        <v>45452</v>
      </c>
      <c r="P14" s="196">
        <f>'05結算'!E9</f>
        <v>30294</v>
      </c>
      <c r="Q14" s="196">
        <f>'05結算'!E10</f>
        <v>800</v>
      </c>
      <c r="R14" s="196">
        <f>'05結算'!E11</f>
        <v>3343</v>
      </c>
      <c r="S14" s="199">
        <f>'05結算'!E14</f>
        <v>689717</v>
      </c>
      <c r="T14" s="190">
        <f>SUM(K14:S14)</f>
        <v>1123967</v>
      </c>
    </row>
    <row r="15" spans="1:20" s="52" customFormat="1" ht="30" customHeight="1">
      <c r="A15" s="58" t="s">
        <v>53</v>
      </c>
      <c r="B15" s="203">
        <v>670</v>
      </c>
      <c r="C15" s="190">
        <f t="shared" si="2"/>
        <v>689717</v>
      </c>
      <c r="D15" s="196">
        <f>'06結算'!B5</f>
        <v>128830</v>
      </c>
      <c r="E15" s="196">
        <f>'06結算'!B6</f>
        <v>0</v>
      </c>
      <c r="F15" s="196">
        <f>'06結算'!B7</f>
        <v>0</v>
      </c>
      <c r="G15" s="196">
        <f>'06結算'!B8</f>
        <v>0</v>
      </c>
      <c r="H15" s="196">
        <f>'06結算'!B9</f>
        <v>0</v>
      </c>
      <c r="I15" s="196">
        <f>'06結算'!B10</f>
        <v>631</v>
      </c>
      <c r="J15" s="198">
        <f t="shared" si="1"/>
        <v>819178</v>
      </c>
      <c r="K15" s="200">
        <f>'06結算'!E4</f>
        <v>64654</v>
      </c>
      <c r="L15" s="196">
        <f>'06結算'!E5</f>
        <v>415488</v>
      </c>
      <c r="M15" s="196">
        <f>'06結算'!E6</f>
        <v>16500</v>
      </c>
      <c r="N15" s="196">
        <f>'06結算'!E7</f>
        <v>18120</v>
      </c>
      <c r="O15" s="196">
        <f>'06結算'!E8</f>
        <v>124657</v>
      </c>
      <c r="P15" s="196">
        <f>'06結算'!E9</f>
        <v>54356</v>
      </c>
      <c r="Q15" s="196">
        <f>'06結算'!E10</f>
        <v>62640</v>
      </c>
      <c r="R15" s="196">
        <f>'06結算'!E11</f>
        <v>14839</v>
      </c>
      <c r="S15" s="199">
        <f>'06結算'!E14</f>
        <v>47924</v>
      </c>
      <c r="T15" s="190">
        <f>SUM(K15:S15)</f>
        <v>819178</v>
      </c>
    </row>
    <row r="16" spans="1:20" s="52" customFormat="1" ht="39" customHeight="1">
      <c r="A16" s="247" t="s">
        <v>54</v>
      </c>
      <c r="B16" s="50" t="s">
        <v>55</v>
      </c>
      <c r="C16" s="190">
        <f>C4</f>
        <v>443687</v>
      </c>
      <c r="D16" s="190">
        <f aca="true" t="shared" si="3" ref="D16:I16">SUM(D4:D15)</f>
        <v>2689610</v>
      </c>
      <c r="E16" s="190">
        <f t="shared" si="3"/>
        <v>0</v>
      </c>
      <c r="F16" s="190">
        <f t="shared" si="3"/>
        <v>512890</v>
      </c>
      <c r="G16" s="190">
        <f t="shared" si="3"/>
        <v>677010</v>
      </c>
      <c r="H16" s="190">
        <f t="shared" si="3"/>
        <v>126000</v>
      </c>
      <c r="I16" s="190">
        <f t="shared" si="3"/>
        <v>6640</v>
      </c>
      <c r="J16" s="201">
        <f t="shared" si="1"/>
        <v>4455837</v>
      </c>
      <c r="K16" s="202">
        <f>SUM(K4:K15)</f>
        <v>490144</v>
      </c>
      <c r="L16" s="190">
        <f aca="true" t="shared" si="4" ref="L16:R16">SUM(L4:L15)</f>
        <v>2593153</v>
      </c>
      <c r="M16" s="190">
        <f t="shared" si="4"/>
        <v>46620</v>
      </c>
      <c r="N16" s="190">
        <f t="shared" si="4"/>
        <v>97936</v>
      </c>
      <c r="O16" s="190">
        <f t="shared" si="4"/>
        <v>566724</v>
      </c>
      <c r="P16" s="190">
        <f t="shared" si="4"/>
        <v>374340</v>
      </c>
      <c r="Q16" s="190">
        <f t="shared" si="4"/>
        <v>199650</v>
      </c>
      <c r="R16" s="190">
        <f t="shared" si="4"/>
        <v>39346</v>
      </c>
      <c r="S16" s="190">
        <f>S15</f>
        <v>47924</v>
      </c>
      <c r="T16" s="190">
        <f>SUM(K16:S16)</f>
        <v>4455837</v>
      </c>
    </row>
    <row r="17" spans="1:20" s="52" customFormat="1" ht="41.25" customHeight="1">
      <c r="A17" s="248"/>
      <c r="B17" s="53" t="s">
        <v>152</v>
      </c>
      <c r="C17" s="191">
        <f>C16/J16</f>
        <v>0.09957433362127026</v>
      </c>
      <c r="D17" s="191">
        <f>D16/J16</f>
        <v>0.603614988609323</v>
      </c>
      <c r="E17" s="223">
        <f>E16/J16</f>
        <v>0</v>
      </c>
      <c r="F17" s="191">
        <f>F16/J16</f>
        <v>0.1151051979684176</v>
      </c>
      <c r="G17" s="191">
        <f>G16/J16</f>
        <v>0.1519377840796241</v>
      </c>
      <c r="H17" s="191">
        <f>H16/J16</f>
        <v>0.028277515537484876</v>
      </c>
      <c r="I17" s="191">
        <f>I16/J16</f>
        <v>0.0014901801838801555</v>
      </c>
      <c r="J17" s="191">
        <f>(C16+D16+E16+F16+G16+H16+I16)/J16</f>
        <v>1</v>
      </c>
      <c r="K17" s="192">
        <f>K16/(T16-S16)</f>
        <v>0.11119638704302921</v>
      </c>
      <c r="L17" s="191">
        <f>L16/(T16-S16)</f>
        <v>0.5882949595420781</v>
      </c>
      <c r="M17" s="191">
        <f>M16/(T16-S16)</f>
        <v>0.010576433790775816</v>
      </c>
      <c r="N17" s="191">
        <f>N16/(T16-S16)</f>
        <v>0.022218224361506226</v>
      </c>
      <c r="O17" s="191">
        <f>O16/(T16-S16)</f>
        <v>0.12856968819484413</v>
      </c>
      <c r="P17" s="191">
        <f>P16/(T16-S16)</f>
        <v>0.08492454365592061</v>
      </c>
      <c r="Q17" s="191">
        <f>Q16/(T16-S16)</f>
        <v>0.04529354367928768</v>
      </c>
      <c r="R17" s="191">
        <f>R16/(T16-S16)</f>
        <v>0.008926219732558242</v>
      </c>
      <c r="S17" s="60" t="s">
        <v>57</v>
      </c>
      <c r="T17" s="191" t="s">
        <v>478</v>
      </c>
    </row>
    <row r="18" spans="1:20" ht="99" customHeight="1">
      <c r="A18" s="61" t="s">
        <v>58</v>
      </c>
      <c r="B18" s="249" t="s">
        <v>477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ht="44.25" customHeight="1">
      <c r="A19" s="242" t="s">
        <v>321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</row>
    <row r="20" spans="1:20" ht="132.75" customHeight="1">
      <c r="A20" s="243" t="s">
        <v>59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</sheetData>
  <sheetProtection/>
  <mergeCells count="10">
    <mergeCell ref="A19:T19"/>
    <mergeCell ref="A20:T20"/>
    <mergeCell ref="D1:G1"/>
    <mergeCell ref="H1:L1"/>
    <mergeCell ref="A16:A17"/>
    <mergeCell ref="B18:T18"/>
    <mergeCell ref="A2:A3"/>
    <mergeCell ref="B2:B3"/>
    <mergeCell ref="C2:J2"/>
    <mergeCell ref="K2:T2"/>
  </mergeCells>
  <printOptions horizontalCentered="1" verticalCentered="1"/>
  <pageMargins left="0.35433070866141736" right="0" top="0.1968503937007874" bottom="0.1968503937007874" header="0.5118110236220472" footer="0.5118110236220472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63" customWidth="1"/>
    <col min="2" max="2" width="13.875" style="69" customWidth="1"/>
    <col min="3" max="3" width="41.00390625" style="63" customWidth="1"/>
    <col min="4" max="4" width="17.125" style="63" customWidth="1"/>
    <col min="5" max="5" width="14.25390625" style="69" customWidth="1"/>
    <col min="6" max="6" width="11.375" style="63" customWidth="1"/>
    <col min="7" max="7" width="14.003906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'12結算'!A1:C1</f>
        <v>嘉義縣立義竹國民中學</v>
      </c>
      <c r="B1" s="426"/>
      <c r="C1" s="426"/>
      <c r="D1" s="118" t="str">
        <f>'基本資料'!A10</f>
        <v>103年1月份</v>
      </c>
      <c r="E1" s="112" t="s">
        <v>203</v>
      </c>
      <c r="F1" s="112"/>
      <c r="G1" s="112"/>
      <c r="H1" s="112"/>
    </row>
    <row r="2" spans="1:8" ht="25.5" customHeight="1">
      <c r="A2" s="424" t="s">
        <v>102</v>
      </c>
      <c r="B2" s="424"/>
      <c r="C2" s="424"/>
      <c r="D2" s="424" t="s">
        <v>103</v>
      </c>
      <c r="E2" s="424"/>
      <c r="F2" s="424"/>
      <c r="G2" s="424" t="s">
        <v>62</v>
      </c>
      <c r="H2" s="424"/>
    </row>
    <row r="3" spans="1:8" ht="25.5" customHeight="1">
      <c r="A3" s="4" t="s">
        <v>104</v>
      </c>
      <c r="B3" s="64" t="s">
        <v>105</v>
      </c>
      <c r="C3" s="4" t="s">
        <v>106</v>
      </c>
      <c r="D3" s="4" t="s">
        <v>107</v>
      </c>
      <c r="E3" s="64" t="s">
        <v>108</v>
      </c>
      <c r="F3" s="4" t="s">
        <v>109</v>
      </c>
      <c r="G3" s="64" t="s">
        <v>108</v>
      </c>
      <c r="H3" s="4" t="s">
        <v>109</v>
      </c>
    </row>
    <row r="4" spans="1:8" ht="25.5" customHeight="1">
      <c r="A4" s="4" t="s">
        <v>69</v>
      </c>
      <c r="B4" s="65">
        <f>'01分類帳'!P4</f>
        <v>815448</v>
      </c>
      <c r="C4" s="427" t="s">
        <v>209</v>
      </c>
      <c r="D4" s="4" t="s">
        <v>123</v>
      </c>
      <c r="E4" s="65">
        <f>'01分類帳'!G29</f>
        <v>22177</v>
      </c>
      <c r="F4" s="66">
        <f>E4/(E13-E8)</f>
        <v>0.06376439061978861</v>
      </c>
      <c r="G4" s="65">
        <f>'01分類帳'!G30</f>
        <v>184747</v>
      </c>
      <c r="H4" s="66">
        <f>G4/(G13-G8)</f>
        <v>0.08921222036524729</v>
      </c>
    </row>
    <row r="5" spans="1:8" ht="25.5" customHeight="1">
      <c r="A5" s="4" t="s">
        <v>71</v>
      </c>
      <c r="B5" s="65">
        <f>'01分類帳'!F33</f>
        <v>1920</v>
      </c>
      <c r="C5" s="428"/>
      <c r="D5" s="4" t="s">
        <v>124</v>
      </c>
      <c r="E5" s="65">
        <f>'01分類帳'!H29</f>
        <v>287967</v>
      </c>
      <c r="F5" s="66">
        <f>E5/(E13-E8)</f>
        <v>0.8279767449884415</v>
      </c>
      <c r="G5" s="65">
        <f>'01分類帳'!H30</f>
        <v>1519929</v>
      </c>
      <c r="H5" s="66">
        <f>G5/(G13-G8)</f>
        <v>0.7339563883988911</v>
      </c>
    </row>
    <row r="6" spans="1:8" ht="29.25" customHeight="1">
      <c r="A6" s="5" t="s">
        <v>73</v>
      </c>
      <c r="B6" s="65">
        <f>'01分類帳'!G33</f>
        <v>0</v>
      </c>
      <c r="C6" s="428"/>
      <c r="D6" s="4" t="s">
        <v>125</v>
      </c>
      <c r="E6" s="65">
        <f>'01分類帳'!I29</f>
        <v>0</v>
      </c>
      <c r="F6" s="66">
        <f>E6/(E13-E8)</f>
        <v>0</v>
      </c>
      <c r="G6" s="65">
        <f>'01分類帳'!I30</f>
        <v>13500</v>
      </c>
      <c r="H6" s="66">
        <f>G6/(G13-G8)</f>
        <v>0.0065189961132296505</v>
      </c>
    </row>
    <row r="7" spans="1:8" ht="31.5">
      <c r="A7" s="73" t="s">
        <v>165</v>
      </c>
      <c r="B7" s="65">
        <f>'01分類帳'!H33</f>
        <v>0</v>
      </c>
      <c r="C7" s="428"/>
      <c r="D7" s="4" t="s">
        <v>126</v>
      </c>
      <c r="E7" s="65">
        <f>'01分類帳'!J29</f>
        <v>2410</v>
      </c>
      <c r="F7" s="66">
        <f>E7/(E13-E8)</f>
        <v>0.006929349388722124</v>
      </c>
      <c r="G7" s="65">
        <f>'01分類帳'!J30</f>
        <v>44176</v>
      </c>
      <c r="H7" s="66">
        <f>G7/(G13-G8)</f>
        <v>0.021332086836891338</v>
      </c>
    </row>
    <row r="8" spans="1:8" ht="31.5">
      <c r="A8" s="73" t="s">
        <v>155</v>
      </c>
      <c r="B8" s="65">
        <f>'01分類帳'!I33</f>
        <v>0</v>
      </c>
      <c r="C8" s="428"/>
      <c r="D8" s="4" t="s">
        <v>127</v>
      </c>
      <c r="E8" s="65">
        <f>'01分類帳'!K29</f>
        <v>90660</v>
      </c>
      <c r="F8" s="66"/>
      <c r="G8" s="65">
        <f>'01分類帳'!K30</f>
        <v>316963</v>
      </c>
      <c r="H8" s="66"/>
    </row>
    <row r="9" spans="1:8" ht="33" customHeight="1">
      <c r="A9" s="47" t="s">
        <v>167</v>
      </c>
      <c r="B9" s="65">
        <f>'01分類帳'!J33</f>
        <v>0</v>
      </c>
      <c r="C9" s="428"/>
      <c r="D9" s="4" t="s">
        <v>128</v>
      </c>
      <c r="E9" s="65">
        <f>'01分類帳'!L29</f>
        <v>33829</v>
      </c>
      <c r="F9" s="66">
        <f>E9/(E13-E8)</f>
        <v>0.09726678857721192</v>
      </c>
      <c r="G9" s="65">
        <f>'01分類帳'!L30</f>
        <v>192491</v>
      </c>
      <c r="H9" s="66">
        <f>G9/(G13-G8)</f>
        <v>0.0929517096912362</v>
      </c>
    </row>
    <row r="10" spans="1:8" ht="30.75" customHeight="1">
      <c r="A10" s="4" t="s">
        <v>144</v>
      </c>
      <c r="B10" s="65">
        <f>'01分類帳'!K33</f>
        <v>0</v>
      </c>
      <c r="C10" s="428"/>
      <c r="D10" s="4" t="s">
        <v>129</v>
      </c>
      <c r="E10" s="65">
        <f>'01分類帳'!M29</f>
        <v>1100</v>
      </c>
      <c r="F10" s="66">
        <f>E10/(E13-E8)</f>
        <v>0.0031627735799146625</v>
      </c>
      <c r="G10" s="65">
        <f>'01分類帳'!M30</f>
        <v>101080</v>
      </c>
      <c r="H10" s="66">
        <f>G10/(G13-G8)</f>
        <v>0.04881037978705578</v>
      </c>
    </row>
    <row r="11" spans="1:8" ht="30.75" customHeight="1">
      <c r="A11" s="47"/>
      <c r="B11" s="65"/>
      <c r="C11" s="428"/>
      <c r="D11" s="4" t="s">
        <v>130</v>
      </c>
      <c r="E11" s="65">
        <f>'01分類帳'!N29</f>
        <v>313</v>
      </c>
      <c r="F11" s="66">
        <f>E11/(E13-E8)</f>
        <v>0.0008999528459211722</v>
      </c>
      <c r="G11" s="65">
        <f>'01分類帳'!N30</f>
        <v>14948</v>
      </c>
      <c r="H11" s="66">
        <f>G11/(G13-G8)</f>
        <v>0.007218218807448653</v>
      </c>
    </row>
    <row r="12" spans="1:8" ht="25.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0.75" customHeight="1">
      <c r="A13" s="4"/>
      <c r="B13" s="65"/>
      <c r="C13" s="429"/>
      <c r="D13" s="4" t="s">
        <v>131</v>
      </c>
      <c r="E13" s="65">
        <f>SUM(E4:E12)</f>
        <v>438456</v>
      </c>
      <c r="F13" s="66">
        <f>(E13-E8)/(E13-E8)</f>
        <v>1</v>
      </c>
      <c r="G13" s="65">
        <f>SUM(G4:G12)</f>
        <v>2387834</v>
      </c>
      <c r="H13" s="66">
        <f>(G13-G8)/(G13-G8)</f>
        <v>1</v>
      </c>
    </row>
    <row r="14" spans="1:8" ht="35.25" customHeight="1">
      <c r="A14" s="4" t="s">
        <v>132</v>
      </c>
      <c r="B14" s="65">
        <f>SUM(B5:B12)</f>
        <v>1920</v>
      </c>
      <c r="C14" s="429"/>
      <c r="D14" s="4" t="s">
        <v>133</v>
      </c>
      <c r="E14" s="65">
        <f>'01分類帳'!P30</f>
        <v>378912</v>
      </c>
      <c r="F14" s="66"/>
      <c r="G14" s="65">
        <f>E14</f>
        <v>378912</v>
      </c>
      <c r="H14" s="66"/>
    </row>
    <row r="15" spans="1:8" ht="38.25" customHeight="1">
      <c r="A15" s="4" t="s">
        <v>134</v>
      </c>
      <c r="B15" s="65">
        <f>B14+B4</f>
        <v>817368</v>
      </c>
      <c r="C15" s="430"/>
      <c r="D15" s="4" t="s">
        <v>134</v>
      </c>
      <c r="E15" s="65">
        <f>E13+E14</f>
        <v>817368</v>
      </c>
      <c r="F15" s="67">
        <f>SUM(F4:F11)</f>
        <v>1</v>
      </c>
      <c r="G15" s="65">
        <f>G13+G14</f>
        <v>2766746</v>
      </c>
      <c r="H15" s="67">
        <f>SUM(H4:H11)</f>
        <v>1</v>
      </c>
    </row>
    <row r="16" spans="1:8" ht="75" customHeight="1">
      <c r="A16" s="4" t="s">
        <v>135</v>
      </c>
      <c r="B16" s="431" t="s">
        <v>136</v>
      </c>
      <c r="C16" s="431"/>
      <c r="D16" s="431"/>
      <c r="E16" s="431"/>
      <c r="F16" s="431"/>
      <c r="G16" s="431"/>
      <c r="H16" s="431"/>
    </row>
    <row r="17" spans="1:8" ht="21.7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pane ySplit="3" topLeftCell="BM21" activePane="bottomLeft" state="frozen"/>
      <selection pane="topLeft" activeCell="A1" sqref="A1"/>
      <selection pane="bottomLeft" activeCell="I72" sqref="I72"/>
    </sheetView>
  </sheetViews>
  <sheetFormatPr defaultColWidth="8.875" defaultRowHeight="16.5"/>
  <cols>
    <col min="1" max="2" width="2.75390625" style="20" customWidth="1"/>
    <col min="3" max="3" width="2.50390625" style="20" customWidth="1"/>
    <col min="4" max="4" width="4.00390625" style="20" customWidth="1"/>
    <col min="5" max="5" width="19.25390625" style="20" customWidth="1"/>
    <col min="6" max="6" width="10.50390625" style="20" customWidth="1"/>
    <col min="7" max="7" width="8.625" style="20" customWidth="1"/>
    <col min="8" max="8" width="10.25390625" style="20" customWidth="1"/>
    <col min="9" max="9" width="8.75390625" style="20" customWidth="1"/>
    <col min="10" max="11" width="8.625" style="20" customWidth="1"/>
    <col min="12" max="13" width="8.75390625" style="20" customWidth="1"/>
    <col min="14" max="14" width="8.25390625" style="20" customWidth="1"/>
    <col min="15" max="15" width="10.25390625" style="20" customWidth="1"/>
    <col min="16" max="16" width="10.75390625" style="20" customWidth="1"/>
    <col min="17" max="17" width="6.253906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'基本資料'!A11</f>
        <v>103年2月份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154</v>
      </c>
      <c r="M3" s="5" t="s">
        <v>158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2</v>
      </c>
      <c r="B4" s="97">
        <v>1</v>
      </c>
      <c r="C4" s="1" t="s">
        <v>35</v>
      </c>
      <c r="D4" s="1" t="s">
        <v>35</v>
      </c>
      <c r="E4" s="81" t="s">
        <v>201</v>
      </c>
      <c r="F4" s="95">
        <f>'01分類帳'!P30</f>
        <v>378912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378912</v>
      </c>
    </row>
    <row r="5" spans="1:16" s="22" customFormat="1" ht="19.5" customHeight="1">
      <c r="A5" s="98">
        <v>2</v>
      </c>
      <c r="B5" s="98">
        <v>24</v>
      </c>
      <c r="C5" s="71" t="s">
        <v>317</v>
      </c>
      <c r="D5" s="95">
        <v>41</v>
      </c>
      <c r="E5" s="77" t="s">
        <v>657</v>
      </c>
      <c r="F5" s="95"/>
      <c r="G5" s="100">
        <v>18252</v>
      </c>
      <c r="H5" s="100"/>
      <c r="I5" s="100"/>
      <c r="J5" s="100"/>
      <c r="K5" s="100"/>
      <c r="L5" s="100"/>
      <c r="M5" s="96"/>
      <c r="N5" s="96">
        <v>30</v>
      </c>
      <c r="O5" s="95">
        <f aca="true" t="shared" si="0" ref="O5:O65">SUM(G5:N5)</f>
        <v>18282</v>
      </c>
      <c r="P5" s="95">
        <f aca="true" t="shared" si="1" ref="P5:P63">P4+F5-O5</f>
        <v>360630</v>
      </c>
    </row>
    <row r="6" spans="1:16" s="22" customFormat="1" ht="19.5" customHeight="1">
      <c r="A6" s="98">
        <v>2</v>
      </c>
      <c r="B6" s="98">
        <v>26</v>
      </c>
      <c r="C6" s="71" t="s">
        <v>14</v>
      </c>
      <c r="D6" s="95">
        <v>42</v>
      </c>
      <c r="E6" s="77" t="s">
        <v>347</v>
      </c>
      <c r="F6" s="95"/>
      <c r="G6" s="100"/>
      <c r="H6" s="100"/>
      <c r="I6" s="100"/>
      <c r="J6" s="100"/>
      <c r="K6" s="100"/>
      <c r="L6" s="100"/>
      <c r="M6" s="96"/>
      <c r="N6" s="96">
        <v>326</v>
      </c>
      <c r="O6" s="95">
        <f aca="true" t="shared" si="2" ref="O6:O22">SUM(G6:N6)</f>
        <v>326</v>
      </c>
      <c r="P6" s="95">
        <f aca="true" t="shared" si="3" ref="P6:P22">P5+F6-O6</f>
        <v>360304</v>
      </c>
    </row>
    <row r="7" spans="1:16" s="22" customFormat="1" ht="19.5" customHeight="1">
      <c r="A7" s="98">
        <v>2</v>
      </c>
      <c r="B7" s="98">
        <v>26</v>
      </c>
      <c r="C7" s="71" t="s">
        <v>14</v>
      </c>
      <c r="D7" s="95">
        <v>42</v>
      </c>
      <c r="E7" s="77" t="s">
        <v>658</v>
      </c>
      <c r="F7" s="95"/>
      <c r="G7" s="100"/>
      <c r="H7" s="100"/>
      <c r="I7" s="100"/>
      <c r="J7" s="100"/>
      <c r="K7" s="100"/>
      <c r="L7" s="100">
        <v>1792</v>
      </c>
      <c r="M7" s="96"/>
      <c r="N7" s="96"/>
      <c r="O7" s="95">
        <f t="shared" si="2"/>
        <v>1792</v>
      </c>
      <c r="P7" s="95">
        <f t="shared" si="3"/>
        <v>358512</v>
      </c>
    </row>
    <row r="8" spans="1:16" s="22" customFormat="1" ht="19.5" customHeight="1">
      <c r="A8" s="98">
        <v>2</v>
      </c>
      <c r="B8" s="98">
        <v>26</v>
      </c>
      <c r="C8" s="71" t="s">
        <v>14</v>
      </c>
      <c r="D8" s="95">
        <v>42</v>
      </c>
      <c r="E8" s="166" t="s">
        <v>659</v>
      </c>
      <c r="F8" s="95"/>
      <c r="G8" s="100"/>
      <c r="H8" s="100"/>
      <c r="I8" s="100"/>
      <c r="J8" s="100"/>
      <c r="K8" s="100"/>
      <c r="L8" s="100"/>
      <c r="M8" s="96"/>
      <c r="N8" s="96">
        <v>800</v>
      </c>
      <c r="O8" s="95">
        <f t="shared" si="2"/>
        <v>800</v>
      </c>
      <c r="P8" s="95">
        <f t="shared" si="3"/>
        <v>357712</v>
      </c>
    </row>
    <row r="9" spans="1:16" s="22" customFormat="1" ht="19.5" customHeight="1">
      <c r="A9" s="98">
        <v>2</v>
      </c>
      <c r="B9" s="98">
        <v>26</v>
      </c>
      <c r="C9" s="71" t="s">
        <v>14</v>
      </c>
      <c r="D9" s="95">
        <v>42</v>
      </c>
      <c r="E9" s="166" t="s">
        <v>661</v>
      </c>
      <c r="F9" s="95"/>
      <c r="G9" s="100"/>
      <c r="H9" s="100"/>
      <c r="I9" s="100"/>
      <c r="J9" s="100"/>
      <c r="K9" s="100">
        <v>26452</v>
      </c>
      <c r="L9" s="100"/>
      <c r="M9" s="96"/>
      <c r="N9" s="96"/>
      <c r="O9" s="95">
        <f t="shared" si="2"/>
        <v>26452</v>
      </c>
      <c r="P9" s="95">
        <f t="shared" si="3"/>
        <v>331260</v>
      </c>
    </row>
    <row r="10" spans="1:16" s="22" customFormat="1" ht="19.5" customHeight="1">
      <c r="A10" s="98">
        <v>2</v>
      </c>
      <c r="B10" s="98">
        <v>26</v>
      </c>
      <c r="C10" s="71" t="s">
        <v>14</v>
      </c>
      <c r="D10" s="95">
        <v>42</v>
      </c>
      <c r="E10" s="77" t="s">
        <v>662</v>
      </c>
      <c r="F10" s="95"/>
      <c r="G10" s="100"/>
      <c r="H10" s="100"/>
      <c r="I10" s="100"/>
      <c r="J10" s="100"/>
      <c r="K10" s="100"/>
      <c r="L10" s="100">
        <v>29631</v>
      </c>
      <c r="M10" s="96"/>
      <c r="N10" s="96"/>
      <c r="O10" s="95">
        <f t="shared" si="2"/>
        <v>29631</v>
      </c>
      <c r="P10" s="95">
        <f t="shared" si="3"/>
        <v>301629</v>
      </c>
    </row>
    <row r="11" spans="1:16" s="22" customFormat="1" ht="19.5" customHeight="1">
      <c r="A11" s="98">
        <v>2</v>
      </c>
      <c r="B11" s="98">
        <v>26</v>
      </c>
      <c r="C11" s="71" t="s">
        <v>14</v>
      </c>
      <c r="D11" s="95">
        <v>42</v>
      </c>
      <c r="E11" s="77" t="s">
        <v>660</v>
      </c>
      <c r="F11" s="95">
        <v>-120</v>
      </c>
      <c r="G11" s="100"/>
      <c r="H11" s="100"/>
      <c r="I11" s="100"/>
      <c r="J11" s="100"/>
      <c r="K11" s="100"/>
      <c r="L11" s="100"/>
      <c r="M11" s="96"/>
      <c r="N11" s="96"/>
      <c r="O11" s="95">
        <f t="shared" si="2"/>
        <v>0</v>
      </c>
      <c r="P11" s="95">
        <f t="shared" si="3"/>
        <v>301509</v>
      </c>
    </row>
    <row r="12" spans="1:16" s="22" customFormat="1" ht="19.5" customHeight="1">
      <c r="A12" s="98">
        <v>2</v>
      </c>
      <c r="B12" s="98">
        <v>26</v>
      </c>
      <c r="C12" s="71" t="s">
        <v>14</v>
      </c>
      <c r="D12" s="95">
        <v>43</v>
      </c>
      <c r="E12" s="174" t="s">
        <v>663</v>
      </c>
      <c r="F12" s="95"/>
      <c r="G12" s="95"/>
      <c r="H12" s="95">
        <v>5558</v>
      </c>
      <c r="I12" s="95"/>
      <c r="J12" s="95"/>
      <c r="K12" s="95"/>
      <c r="L12" s="95"/>
      <c r="M12" s="95"/>
      <c r="N12" s="95"/>
      <c r="O12" s="95">
        <f t="shared" si="2"/>
        <v>5558</v>
      </c>
      <c r="P12" s="95">
        <f t="shared" si="3"/>
        <v>295951</v>
      </c>
    </row>
    <row r="13" spans="1:16" s="22" customFormat="1" ht="19.5" customHeight="1">
      <c r="A13" s="98">
        <v>2</v>
      </c>
      <c r="B13" s="98">
        <v>26</v>
      </c>
      <c r="C13" s="71" t="s">
        <v>14</v>
      </c>
      <c r="D13" s="95">
        <v>43</v>
      </c>
      <c r="E13" s="174" t="s">
        <v>664</v>
      </c>
      <c r="F13" s="95"/>
      <c r="G13" s="95"/>
      <c r="H13" s="95">
        <v>104598</v>
      </c>
      <c r="I13" s="95"/>
      <c r="J13" s="95"/>
      <c r="K13" s="95"/>
      <c r="L13" s="95"/>
      <c r="M13" s="95"/>
      <c r="N13" s="95"/>
      <c r="O13" s="95">
        <f t="shared" si="2"/>
        <v>104598</v>
      </c>
      <c r="P13" s="95">
        <f t="shared" si="3"/>
        <v>191353</v>
      </c>
    </row>
    <row r="14" spans="1:16" s="22" customFormat="1" ht="19.5" customHeight="1">
      <c r="A14" s="98">
        <v>2</v>
      </c>
      <c r="B14" s="98">
        <v>26</v>
      </c>
      <c r="C14" s="71" t="s">
        <v>14</v>
      </c>
      <c r="D14" s="95">
        <v>43</v>
      </c>
      <c r="E14" s="174" t="s">
        <v>665</v>
      </c>
      <c r="F14" s="95"/>
      <c r="G14" s="95">
        <v>2700</v>
      </c>
      <c r="H14" s="95"/>
      <c r="I14" s="95"/>
      <c r="J14" s="95"/>
      <c r="K14" s="95"/>
      <c r="L14" s="95"/>
      <c r="M14" s="95"/>
      <c r="N14" s="95"/>
      <c r="O14" s="95">
        <f t="shared" si="2"/>
        <v>2700</v>
      </c>
      <c r="P14" s="95">
        <f t="shared" si="3"/>
        <v>188653</v>
      </c>
    </row>
    <row r="15" spans="1:16" s="22" customFormat="1" ht="19.5" customHeight="1">
      <c r="A15" s="98">
        <v>2</v>
      </c>
      <c r="B15" s="98">
        <v>26</v>
      </c>
      <c r="C15" s="71" t="s">
        <v>14</v>
      </c>
      <c r="D15" s="95">
        <v>43</v>
      </c>
      <c r="E15" s="174" t="s">
        <v>666</v>
      </c>
      <c r="F15" s="95"/>
      <c r="G15" s="95"/>
      <c r="H15" s="95"/>
      <c r="I15" s="95"/>
      <c r="J15" s="95"/>
      <c r="K15" s="95"/>
      <c r="L15" s="95"/>
      <c r="M15" s="95">
        <v>8000</v>
      </c>
      <c r="N15" s="95"/>
      <c r="O15" s="95">
        <f t="shared" si="2"/>
        <v>8000</v>
      </c>
      <c r="P15" s="95">
        <f t="shared" si="3"/>
        <v>180653</v>
      </c>
    </row>
    <row r="16" spans="1:16" s="22" customFormat="1" ht="19.5" customHeight="1">
      <c r="A16" s="98">
        <v>2</v>
      </c>
      <c r="B16" s="98">
        <v>26</v>
      </c>
      <c r="C16" s="71" t="s">
        <v>670</v>
      </c>
      <c r="D16" s="95">
        <v>17</v>
      </c>
      <c r="E16" s="174" t="s">
        <v>667</v>
      </c>
      <c r="F16" s="95">
        <v>2620</v>
      </c>
      <c r="G16" s="95"/>
      <c r="H16" s="95"/>
      <c r="I16" s="95"/>
      <c r="J16" s="95"/>
      <c r="K16" s="95"/>
      <c r="L16" s="95"/>
      <c r="M16" s="95"/>
      <c r="N16" s="95"/>
      <c r="O16" s="95">
        <f t="shared" si="2"/>
        <v>0</v>
      </c>
      <c r="P16" s="95">
        <f t="shared" si="3"/>
        <v>183273</v>
      </c>
    </row>
    <row r="17" spans="1:16" s="22" customFormat="1" ht="19.5" customHeight="1">
      <c r="A17" s="98">
        <v>2</v>
      </c>
      <c r="B17" s="98">
        <v>26</v>
      </c>
      <c r="C17" s="71" t="s">
        <v>670</v>
      </c>
      <c r="D17" s="95">
        <v>17</v>
      </c>
      <c r="E17" s="174" t="s">
        <v>668</v>
      </c>
      <c r="F17" s="95">
        <v>1680</v>
      </c>
      <c r="G17" s="95"/>
      <c r="H17" s="95"/>
      <c r="I17" s="95"/>
      <c r="J17" s="95"/>
      <c r="K17" s="95"/>
      <c r="L17" s="95"/>
      <c r="M17" s="95"/>
      <c r="N17" s="95"/>
      <c r="O17" s="95">
        <f t="shared" si="2"/>
        <v>0</v>
      </c>
      <c r="P17" s="95">
        <f t="shared" si="3"/>
        <v>184953</v>
      </c>
    </row>
    <row r="18" spans="1:16" s="22" customFormat="1" ht="19.5" customHeight="1">
      <c r="A18" s="98">
        <v>2</v>
      </c>
      <c r="B18" s="98">
        <v>26</v>
      </c>
      <c r="C18" s="71" t="s">
        <v>670</v>
      </c>
      <c r="D18" s="95">
        <v>17</v>
      </c>
      <c r="E18" s="174" t="s">
        <v>669</v>
      </c>
      <c r="F18" s="95">
        <v>6840</v>
      </c>
      <c r="G18" s="95"/>
      <c r="H18" s="95"/>
      <c r="I18" s="95"/>
      <c r="J18" s="95"/>
      <c r="K18" s="95"/>
      <c r="L18" s="95"/>
      <c r="M18" s="95"/>
      <c r="N18" s="95"/>
      <c r="O18" s="95">
        <f t="shared" si="2"/>
        <v>0</v>
      </c>
      <c r="P18" s="95">
        <f t="shared" si="3"/>
        <v>191793</v>
      </c>
    </row>
    <row r="19" spans="1:16" s="22" customFormat="1" ht="19.5" customHeight="1">
      <c r="A19" s="98">
        <v>2</v>
      </c>
      <c r="B19" s="98">
        <v>26</v>
      </c>
      <c r="C19" s="71" t="s">
        <v>670</v>
      </c>
      <c r="D19" s="95">
        <v>18</v>
      </c>
      <c r="E19" s="174" t="s">
        <v>671</v>
      </c>
      <c r="F19" s="95">
        <v>3070</v>
      </c>
      <c r="G19" s="95"/>
      <c r="H19" s="95"/>
      <c r="I19" s="95"/>
      <c r="J19" s="95"/>
      <c r="K19" s="95"/>
      <c r="L19" s="95"/>
      <c r="M19" s="95"/>
      <c r="N19" s="95"/>
      <c r="O19" s="95">
        <f t="shared" si="2"/>
        <v>0</v>
      </c>
      <c r="P19" s="95">
        <f t="shared" si="3"/>
        <v>194863</v>
      </c>
    </row>
    <row r="20" spans="1:16" s="22" customFormat="1" ht="19.5" customHeight="1">
      <c r="A20" s="98">
        <v>2</v>
      </c>
      <c r="B20" s="98">
        <v>26</v>
      </c>
      <c r="C20" s="71" t="s">
        <v>670</v>
      </c>
      <c r="D20" s="95">
        <v>18</v>
      </c>
      <c r="E20" s="174" t="s">
        <v>672</v>
      </c>
      <c r="F20" s="95">
        <v>180</v>
      </c>
      <c r="G20" s="95"/>
      <c r="H20" s="95"/>
      <c r="I20" s="95"/>
      <c r="J20" s="95"/>
      <c r="K20" s="95"/>
      <c r="L20" s="95"/>
      <c r="M20" s="95"/>
      <c r="N20" s="95"/>
      <c r="O20" s="95">
        <f t="shared" si="2"/>
        <v>0</v>
      </c>
      <c r="P20" s="95">
        <f t="shared" si="3"/>
        <v>195043</v>
      </c>
    </row>
    <row r="21" spans="1:16" s="22" customFormat="1" ht="19.5" customHeight="1">
      <c r="A21" s="98">
        <v>2</v>
      </c>
      <c r="B21" s="98">
        <v>26</v>
      </c>
      <c r="C21" s="71" t="s">
        <v>670</v>
      </c>
      <c r="D21" s="95">
        <v>18</v>
      </c>
      <c r="E21" s="174" t="s">
        <v>336</v>
      </c>
      <c r="F21" s="95">
        <v>600</v>
      </c>
      <c r="G21" s="95"/>
      <c r="H21" s="95"/>
      <c r="I21" s="95"/>
      <c r="J21" s="95"/>
      <c r="K21" s="95"/>
      <c r="L21" s="95"/>
      <c r="M21" s="95"/>
      <c r="N21" s="95"/>
      <c r="O21" s="95">
        <f t="shared" si="2"/>
        <v>0</v>
      </c>
      <c r="P21" s="95">
        <f t="shared" si="3"/>
        <v>195643</v>
      </c>
    </row>
    <row r="22" spans="1:16" s="22" customFormat="1" ht="19.5" customHeight="1">
      <c r="A22" s="98"/>
      <c r="B22" s="98"/>
      <c r="C22" s="71"/>
      <c r="D22" s="95"/>
      <c r="E22" s="174"/>
      <c r="F22" s="95"/>
      <c r="G22" s="95"/>
      <c r="H22" s="95"/>
      <c r="I22" s="95"/>
      <c r="J22" s="95"/>
      <c r="K22" s="95"/>
      <c r="L22" s="95"/>
      <c r="M22" s="95"/>
      <c r="N22" s="95"/>
      <c r="O22" s="95">
        <f t="shared" si="2"/>
        <v>0</v>
      </c>
      <c r="P22" s="95">
        <f t="shared" si="3"/>
        <v>195643</v>
      </c>
    </row>
    <row r="23" spans="1:16" s="22" customFormat="1" ht="19.5" customHeight="1">
      <c r="A23" s="98"/>
      <c r="B23" s="98"/>
      <c r="C23" s="71"/>
      <c r="D23" s="95"/>
      <c r="E23" s="174"/>
      <c r="F23" s="95"/>
      <c r="G23" s="95"/>
      <c r="H23" s="95"/>
      <c r="I23" s="95"/>
      <c r="J23" s="95"/>
      <c r="K23" s="95"/>
      <c r="L23" s="95"/>
      <c r="M23" s="95"/>
      <c r="N23" s="95"/>
      <c r="O23" s="95">
        <f aca="true" t="shared" si="4" ref="O23:O31">SUM(G23:N23)</f>
        <v>0</v>
      </c>
      <c r="P23" s="95">
        <f aca="true" t="shared" si="5" ref="P23:P31">P22+F23-O23</f>
        <v>195643</v>
      </c>
    </row>
    <row r="24" spans="1:16" s="22" customFormat="1" ht="19.5" customHeight="1">
      <c r="A24" s="98"/>
      <c r="B24" s="98"/>
      <c r="C24" s="71"/>
      <c r="D24" s="95"/>
      <c r="E24" s="174"/>
      <c r="F24" s="95"/>
      <c r="G24" s="95"/>
      <c r="H24" s="95"/>
      <c r="I24" s="95"/>
      <c r="J24" s="95"/>
      <c r="K24" s="95"/>
      <c r="L24" s="95"/>
      <c r="M24" s="95"/>
      <c r="N24" s="95"/>
      <c r="O24" s="95">
        <f t="shared" si="4"/>
        <v>0</v>
      </c>
      <c r="P24" s="95">
        <f t="shared" si="5"/>
        <v>195643</v>
      </c>
    </row>
    <row r="25" spans="1:16" s="22" customFormat="1" ht="19.5" customHeight="1">
      <c r="A25" s="98"/>
      <c r="B25" s="98"/>
      <c r="C25" s="71"/>
      <c r="D25" s="95"/>
      <c r="E25" s="174"/>
      <c r="F25" s="95"/>
      <c r="G25" s="95"/>
      <c r="H25" s="95"/>
      <c r="I25" s="95"/>
      <c r="J25" s="95"/>
      <c r="K25" s="95"/>
      <c r="L25" s="95"/>
      <c r="M25" s="95"/>
      <c r="N25" s="95"/>
      <c r="O25" s="95">
        <f t="shared" si="4"/>
        <v>0</v>
      </c>
      <c r="P25" s="95">
        <f t="shared" si="5"/>
        <v>195643</v>
      </c>
    </row>
    <row r="26" spans="1:16" s="22" customFormat="1" ht="19.5" customHeight="1">
      <c r="A26" s="98"/>
      <c r="B26" s="98"/>
      <c r="C26" s="71"/>
      <c r="D26" s="95"/>
      <c r="E26" s="174"/>
      <c r="F26" s="95"/>
      <c r="G26" s="95"/>
      <c r="H26" s="95"/>
      <c r="I26" s="95"/>
      <c r="J26" s="95"/>
      <c r="K26" s="95"/>
      <c r="L26" s="95"/>
      <c r="M26" s="95"/>
      <c r="N26" s="95"/>
      <c r="O26" s="95">
        <f t="shared" si="4"/>
        <v>0</v>
      </c>
      <c r="P26" s="95">
        <f t="shared" si="5"/>
        <v>195643</v>
      </c>
    </row>
    <row r="27" spans="1:16" s="22" customFormat="1" ht="19.5" customHeight="1">
      <c r="A27" s="98"/>
      <c r="B27" s="98"/>
      <c r="C27" s="71"/>
      <c r="D27" s="95"/>
      <c r="E27" s="174"/>
      <c r="F27" s="95"/>
      <c r="G27" s="95"/>
      <c r="H27" s="95"/>
      <c r="I27" s="95"/>
      <c r="J27" s="95"/>
      <c r="K27" s="95"/>
      <c r="L27" s="95"/>
      <c r="M27" s="95"/>
      <c r="N27" s="95"/>
      <c r="O27" s="95">
        <f t="shared" si="4"/>
        <v>0</v>
      </c>
      <c r="P27" s="95">
        <f t="shared" si="5"/>
        <v>195643</v>
      </c>
    </row>
    <row r="28" spans="1:16" s="22" customFormat="1" ht="19.5" customHeight="1">
      <c r="A28" s="98"/>
      <c r="B28" s="98"/>
      <c r="C28" s="71"/>
      <c r="D28" s="95"/>
      <c r="E28" s="174"/>
      <c r="F28" s="95"/>
      <c r="G28" s="95"/>
      <c r="H28" s="95"/>
      <c r="I28" s="95"/>
      <c r="J28" s="95"/>
      <c r="K28" s="95"/>
      <c r="L28" s="95"/>
      <c r="M28" s="95"/>
      <c r="N28" s="95"/>
      <c r="O28" s="95">
        <f t="shared" si="4"/>
        <v>0</v>
      </c>
      <c r="P28" s="95">
        <f t="shared" si="5"/>
        <v>195643</v>
      </c>
    </row>
    <row r="29" spans="1:16" s="22" customFormat="1" ht="19.5" customHeight="1">
      <c r="A29" s="98"/>
      <c r="B29" s="98"/>
      <c r="C29" s="71"/>
      <c r="D29" s="95"/>
      <c r="E29" s="174"/>
      <c r="F29" s="95"/>
      <c r="G29" s="95"/>
      <c r="H29" s="95"/>
      <c r="I29" s="95"/>
      <c r="J29" s="95"/>
      <c r="K29" s="95"/>
      <c r="L29" s="95"/>
      <c r="M29" s="95"/>
      <c r="N29" s="95"/>
      <c r="O29" s="95">
        <f t="shared" si="4"/>
        <v>0</v>
      </c>
      <c r="P29" s="95">
        <f t="shared" si="5"/>
        <v>195643</v>
      </c>
    </row>
    <row r="30" spans="1:16" s="22" customFormat="1" ht="19.5" customHeight="1">
      <c r="A30" s="98"/>
      <c r="B30" s="98"/>
      <c r="C30" s="71"/>
      <c r="D30" s="95"/>
      <c r="E30" s="174"/>
      <c r="F30" s="95"/>
      <c r="G30" s="95"/>
      <c r="H30" s="95"/>
      <c r="I30" s="95"/>
      <c r="J30" s="95"/>
      <c r="K30" s="95"/>
      <c r="L30" s="95"/>
      <c r="M30" s="95"/>
      <c r="N30" s="95"/>
      <c r="O30" s="95">
        <f t="shared" si="4"/>
        <v>0</v>
      </c>
      <c r="P30" s="95">
        <f t="shared" si="5"/>
        <v>195643</v>
      </c>
    </row>
    <row r="31" spans="1:16" s="22" customFormat="1" ht="19.5" customHeight="1">
      <c r="A31" s="98"/>
      <c r="B31" s="98"/>
      <c r="C31" s="71"/>
      <c r="D31" s="95"/>
      <c r="E31" s="174"/>
      <c r="F31" s="95"/>
      <c r="G31" s="95"/>
      <c r="H31" s="95"/>
      <c r="I31" s="95"/>
      <c r="J31" s="95"/>
      <c r="K31" s="95"/>
      <c r="L31" s="95"/>
      <c r="M31" s="95"/>
      <c r="N31" s="95"/>
      <c r="O31" s="95">
        <f t="shared" si="4"/>
        <v>0</v>
      </c>
      <c r="P31" s="95">
        <f t="shared" si="5"/>
        <v>195643</v>
      </c>
    </row>
    <row r="32" spans="1:16" s="22" customFormat="1" ht="19.5" customHeight="1">
      <c r="A32" s="98"/>
      <c r="B32" s="98"/>
      <c r="C32" s="71"/>
      <c r="D32" s="95"/>
      <c r="E32" s="174"/>
      <c r="F32" s="95"/>
      <c r="G32" s="95"/>
      <c r="H32" s="95"/>
      <c r="I32" s="95"/>
      <c r="J32" s="95"/>
      <c r="K32" s="95"/>
      <c r="L32" s="95"/>
      <c r="M32" s="95"/>
      <c r="N32" s="95"/>
      <c r="O32" s="95">
        <f t="shared" si="0"/>
        <v>0</v>
      </c>
      <c r="P32" s="95">
        <f t="shared" si="1"/>
        <v>195643</v>
      </c>
    </row>
    <row r="33" spans="1:16" s="22" customFormat="1" ht="18" customHeight="1" hidden="1">
      <c r="A33" s="2"/>
      <c r="B33" s="2"/>
      <c r="C33" s="1"/>
      <c r="D33" s="1"/>
      <c r="E33" s="15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 t="e">
        <f>#REF!+F33-O33</f>
        <v>#REF!</v>
      </c>
    </row>
    <row r="34" spans="1:16" s="22" customFormat="1" ht="19.5" customHeight="1" hidden="1">
      <c r="A34" s="2"/>
      <c r="B34" s="2"/>
      <c r="C34" s="1"/>
      <c r="D34" s="1"/>
      <c r="E34" s="15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 t="e">
        <f t="shared" si="1"/>
        <v>#REF!</v>
      </c>
    </row>
    <row r="35" spans="1:16" s="22" customFormat="1" ht="19.5" customHeight="1" hidden="1">
      <c r="A35" s="2"/>
      <c r="B35" s="2"/>
      <c r="C35" s="1"/>
      <c r="D35" s="1"/>
      <c r="E35" s="15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 t="e">
        <f t="shared" si="1"/>
        <v>#REF!</v>
      </c>
    </row>
    <row r="36" spans="1:16" s="22" customFormat="1" ht="19.5" customHeight="1" hidden="1">
      <c r="A36" s="2"/>
      <c r="B36" s="2"/>
      <c r="C36" s="1"/>
      <c r="D36" s="1"/>
      <c r="E36" s="15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 t="e">
        <f t="shared" si="1"/>
        <v>#REF!</v>
      </c>
    </row>
    <row r="37" spans="1:16" s="22" customFormat="1" ht="19.5" customHeight="1" hidden="1">
      <c r="A37" s="2"/>
      <c r="B37" s="2"/>
      <c r="C37" s="1"/>
      <c r="D37" s="1"/>
      <c r="E37" s="15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 t="e">
        <f t="shared" si="1"/>
        <v>#REF!</v>
      </c>
    </row>
    <row r="38" spans="1:16" s="22" customFormat="1" ht="19.5" customHeight="1" hidden="1">
      <c r="A38" s="2"/>
      <c r="B38" s="2"/>
      <c r="C38" s="1"/>
      <c r="D38" s="1"/>
      <c r="E38" s="15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 t="e">
        <f t="shared" si="1"/>
        <v>#REF!</v>
      </c>
    </row>
    <row r="39" spans="1:16" s="22" customFormat="1" ht="19.5" customHeight="1" hidden="1">
      <c r="A39" s="2"/>
      <c r="B39" s="2"/>
      <c r="C39" s="1"/>
      <c r="D39" s="1"/>
      <c r="E39" s="15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 t="e">
        <f t="shared" si="1"/>
        <v>#REF!</v>
      </c>
    </row>
    <row r="40" spans="1:16" s="22" customFormat="1" ht="19.5" customHeight="1" hidden="1">
      <c r="A40" s="2"/>
      <c r="B40" s="2"/>
      <c r="C40" s="1"/>
      <c r="D40" s="1"/>
      <c r="E40" s="15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 t="e">
        <f t="shared" si="1"/>
        <v>#REF!</v>
      </c>
    </row>
    <row r="41" spans="1:16" s="22" customFormat="1" ht="19.5" customHeight="1" hidden="1">
      <c r="A41" s="2"/>
      <c r="B41" s="2"/>
      <c r="C41" s="1"/>
      <c r="D41" s="1"/>
      <c r="E41" s="15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 t="e">
        <f t="shared" si="1"/>
        <v>#REF!</v>
      </c>
    </row>
    <row r="42" spans="1:16" s="22" customFormat="1" ht="19.5" customHeight="1" hidden="1">
      <c r="A42" s="2"/>
      <c r="B42" s="2"/>
      <c r="C42" s="1"/>
      <c r="D42" s="1"/>
      <c r="E42" s="15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 t="e">
        <f t="shared" si="1"/>
        <v>#REF!</v>
      </c>
    </row>
    <row r="43" spans="1:16" s="22" customFormat="1" ht="19.5" customHeight="1" hidden="1">
      <c r="A43" s="2"/>
      <c r="B43" s="2"/>
      <c r="C43" s="1"/>
      <c r="D43" s="1"/>
      <c r="E43" s="15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 t="e">
        <f t="shared" si="1"/>
        <v>#REF!</v>
      </c>
    </row>
    <row r="44" spans="1:16" s="22" customFormat="1" ht="19.5" customHeight="1" hidden="1">
      <c r="A44" s="2"/>
      <c r="B44" s="2"/>
      <c r="C44" s="1"/>
      <c r="D44" s="1"/>
      <c r="E44" s="15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 t="e">
        <f t="shared" si="1"/>
        <v>#REF!</v>
      </c>
    </row>
    <row r="45" spans="1:16" s="22" customFormat="1" ht="19.5" customHeight="1" hidden="1">
      <c r="A45" s="2"/>
      <c r="B45" s="2"/>
      <c r="C45" s="1"/>
      <c r="D45" s="1"/>
      <c r="E45" s="15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 t="e">
        <f t="shared" si="1"/>
        <v>#REF!</v>
      </c>
    </row>
    <row r="46" spans="1:16" s="22" customFormat="1" ht="19.5" customHeight="1" hidden="1">
      <c r="A46" s="2"/>
      <c r="B46" s="2"/>
      <c r="C46" s="1"/>
      <c r="D46" s="1"/>
      <c r="E46" s="15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 t="e">
        <f t="shared" si="1"/>
        <v>#REF!</v>
      </c>
    </row>
    <row r="47" spans="1:16" s="22" customFormat="1" ht="19.5" customHeight="1" hidden="1">
      <c r="A47" s="2"/>
      <c r="B47" s="2"/>
      <c r="C47" s="1"/>
      <c r="D47" s="1"/>
      <c r="E47" s="15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 t="e">
        <f t="shared" si="1"/>
        <v>#REF!</v>
      </c>
    </row>
    <row r="48" spans="1:16" s="22" customFormat="1" ht="15.75" customHeight="1" hidden="1">
      <c r="A48" s="2"/>
      <c r="B48" s="2"/>
      <c r="C48" s="1"/>
      <c r="D48" s="1"/>
      <c r="E48" s="15"/>
      <c r="F48" s="1"/>
      <c r="G48" s="1"/>
      <c r="H48" s="1"/>
      <c r="I48" s="1"/>
      <c r="J48" s="1"/>
      <c r="K48" s="1"/>
      <c r="L48" s="1"/>
      <c r="M48" s="1"/>
      <c r="N48" s="1"/>
      <c r="O48" s="1">
        <f t="shared" si="0"/>
        <v>0</v>
      </c>
      <c r="P48" s="1" t="e">
        <f t="shared" si="1"/>
        <v>#REF!</v>
      </c>
    </row>
    <row r="49" spans="1:16" s="22" customFormat="1" ht="19.5" customHeight="1" hidden="1">
      <c r="A49" s="2"/>
      <c r="B49" s="2"/>
      <c r="C49" s="1"/>
      <c r="D49" s="1"/>
      <c r="E49" s="15"/>
      <c r="F49" s="1"/>
      <c r="G49" s="1"/>
      <c r="H49" s="1"/>
      <c r="I49" s="1"/>
      <c r="J49" s="1"/>
      <c r="K49" s="1"/>
      <c r="L49" s="1"/>
      <c r="M49" s="1"/>
      <c r="N49" s="1"/>
      <c r="O49" s="1">
        <f t="shared" si="0"/>
        <v>0</v>
      </c>
      <c r="P49" s="1" t="e">
        <f t="shared" si="1"/>
        <v>#REF!</v>
      </c>
    </row>
    <row r="50" spans="1:16" s="22" customFormat="1" ht="19.5" customHeight="1" hidden="1">
      <c r="A50" s="2"/>
      <c r="B50" s="2"/>
      <c r="C50" s="1"/>
      <c r="D50" s="1"/>
      <c r="E50" s="15"/>
      <c r="F50" s="1"/>
      <c r="G50" s="1"/>
      <c r="H50" s="1"/>
      <c r="I50" s="1"/>
      <c r="J50" s="1"/>
      <c r="K50" s="1"/>
      <c r="L50" s="1"/>
      <c r="M50" s="1"/>
      <c r="N50" s="1"/>
      <c r="O50" s="1">
        <f t="shared" si="0"/>
        <v>0</v>
      </c>
      <c r="P50" s="1" t="e">
        <f t="shared" si="1"/>
        <v>#REF!</v>
      </c>
    </row>
    <row r="51" spans="1:16" s="22" customFormat="1" ht="19.5" customHeight="1" hidden="1">
      <c r="A51" s="2"/>
      <c r="B51" s="2"/>
      <c r="C51" s="1"/>
      <c r="D51" s="1"/>
      <c r="E51" s="15"/>
      <c r="F51" s="1"/>
      <c r="G51" s="1"/>
      <c r="H51" s="1"/>
      <c r="I51" s="1"/>
      <c r="J51" s="1"/>
      <c r="K51" s="1"/>
      <c r="L51" s="1"/>
      <c r="M51" s="1"/>
      <c r="N51" s="1"/>
      <c r="O51" s="1">
        <f t="shared" si="0"/>
        <v>0</v>
      </c>
      <c r="P51" s="1" t="e">
        <f t="shared" si="1"/>
        <v>#REF!</v>
      </c>
    </row>
    <row r="52" spans="1:16" s="22" customFormat="1" ht="19.5" customHeight="1" hidden="1">
      <c r="A52" s="2"/>
      <c r="B52" s="2"/>
      <c r="C52" s="1"/>
      <c r="D52" s="1"/>
      <c r="E52" s="15"/>
      <c r="F52" s="1"/>
      <c r="G52" s="1"/>
      <c r="H52" s="1"/>
      <c r="I52" s="1"/>
      <c r="J52" s="1"/>
      <c r="K52" s="1"/>
      <c r="L52" s="1"/>
      <c r="M52" s="1"/>
      <c r="N52" s="1"/>
      <c r="O52" s="1">
        <f t="shared" si="0"/>
        <v>0</v>
      </c>
      <c r="P52" s="1" t="e">
        <f t="shared" si="1"/>
        <v>#REF!</v>
      </c>
    </row>
    <row r="53" spans="1:16" s="22" customFormat="1" ht="19.5" customHeight="1" hidden="1">
      <c r="A53" s="2"/>
      <c r="B53" s="2"/>
      <c r="C53" s="1"/>
      <c r="D53" s="1"/>
      <c r="E53" s="15"/>
      <c r="F53" s="1"/>
      <c r="G53" s="1"/>
      <c r="H53" s="1"/>
      <c r="I53" s="1"/>
      <c r="J53" s="1"/>
      <c r="K53" s="1"/>
      <c r="L53" s="1"/>
      <c r="M53" s="1"/>
      <c r="N53" s="1"/>
      <c r="O53" s="1">
        <f t="shared" si="0"/>
        <v>0</v>
      </c>
      <c r="P53" s="1" t="e">
        <f t="shared" si="1"/>
        <v>#REF!</v>
      </c>
    </row>
    <row r="54" spans="1:16" s="22" customFormat="1" ht="19.5" customHeight="1" hidden="1">
      <c r="A54" s="2"/>
      <c r="B54" s="2"/>
      <c r="C54" s="1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>
        <f t="shared" si="0"/>
        <v>0</v>
      </c>
      <c r="P54" s="1" t="e">
        <f t="shared" si="1"/>
        <v>#REF!</v>
      </c>
    </row>
    <row r="55" spans="1:16" s="22" customFormat="1" ht="19.5" customHeight="1" hidden="1">
      <c r="A55" s="2"/>
      <c r="B55" s="2"/>
      <c r="C55" s="1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>
        <f t="shared" si="0"/>
        <v>0</v>
      </c>
      <c r="P55" s="1" t="e">
        <f t="shared" si="1"/>
        <v>#REF!</v>
      </c>
    </row>
    <row r="56" spans="1:16" s="22" customFormat="1" ht="19.5" customHeight="1" hidden="1">
      <c r="A56" s="2"/>
      <c r="B56" s="2"/>
      <c r="C56" s="1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>
        <f t="shared" si="0"/>
        <v>0</v>
      </c>
      <c r="P56" s="1" t="e">
        <f t="shared" si="1"/>
        <v>#REF!</v>
      </c>
    </row>
    <row r="57" spans="1:16" s="22" customFormat="1" ht="19.5" customHeight="1" hidden="1">
      <c r="A57" s="2"/>
      <c r="B57" s="2"/>
      <c r="C57" s="1"/>
      <c r="D57" s="1"/>
      <c r="E57" s="15"/>
      <c r="F57" s="1"/>
      <c r="G57" s="1"/>
      <c r="H57" s="1"/>
      <c r="I57" s="1"/>
      <c r="J57" s="1"/>
      <c r="K57" s="1"/>
      <c r="L57" s="1"/>
      <c r="M57" s="1"/>
      <c r="N57" s="1"/>
      <c r="O57" s="1">
        <f t="shared" si="0"/>
        <v>0</v>
      </c>
      <c r="P57" s="1" t="e">
        <f t="shared" si="1"/>
        <v>#REF!</v>
      </c>
    </row>
    <row r="58" spans="1:16" s="22" customFormat="1" ht="19.5" customHeight="1" hidden="1">
      <c r="A58" s="2"/>
      <c r="B58" s="2"/>
      <c r="C58" s="1"/>
      <c r="D58" s="1"/>
      <c r="E58" s="16"/>
      <c r="F58" s="14"/>
      <c r="G58" s="14"/>
      <c r="H58" s="1"/>
      <c r="I58" s="1"/>
      <c r="J58" s="1"/>
      <c r="K58" s="1"/>
      <c r="L58" s="1"/>
      <c r="M58" s="1"/>
      <c r="N58" s="1"/>
      <c r="O58" s="1">
        <f t="shared" si="0"/>
        <v>0</v>
      </c>
      <c r="P58" s="1" t="e">
        <f t="shared" si="1"/>
        <v>#REF!</v>
      </c>
    </row>
    <row r="59" spans="1:16" s="22" customFormat="1" ht="19.5" customHeight="1" hidden="1">
      <c r="A59" s="2"/>
      <c r="B59" s="2"/>
      <c r="C59" s="1"/>
      <c r="D59" s="1"/>
      <c r="E59" s="17"/>
      <c r="F59" s="1"/>
      <c r="G59" s="1"/>
      <c r="H59" s="1"/>
      <c r="I59" s="1"/>
      <c r="J59" s="1"/>
      <c r="K59" s="1"/>
      <c r="L59" s="1"/>
      <c r="M59" s="1"/>
      <c r="N59" s="1"/>
      <c r="O59" s="1">
        <f t="shared" si="0"/>
        <v>0</v>
      </c>
      <c r="P59" s="1" t="e">
        <f t="shared" si="1"/>
        <v>#REF!</v>
      </c>
    </row>
    <row r="60" spans="1:16" s="22" customFormat="1" ht="19.5" customHeight="1" hidden="1">
      <c r="A60" s="2"/>
      <c r="B60" s="2"/>
      <c r="C60" s="1"/>
      <c r="D60" s="1"/>
      <c r="E60" s="17"/>
      <c r="F60" s="1"/>
      <c r="G60" s="1"/>
      <c r="H60" s="1"/>
      <c r="I60" s="1"/>
      <c r="J60" s="1"/>
      <c r="K60" s="1"/>
      <c r="L60" s="1"/>
      <c r="M60" s="1"/>
      <c r="N60" s="1"/>
      <c r="O60" s="1">
        <f t="shared" si="0"/>
        <v>0</v>
      </c>
      <c r="P60" s="1" t="e">
        <f t="shared" si="1"/>
        <v>#REF!</v>
      </c>
    </row>
    <row r="61" spans="1:16" s="22" customFormat="1" ht="19.5" customHeight="1" hidden="1">
      <c r="A61" s="2"/>
      <c r="B61" s="2"/>
      <c r="C61" s="1"/>
      <c r="D61" s="1"/>
      <c r="E61" s="17"/>
      <c r="F61" s="1"/>
      <c r="G61" s="1"/>
      <c r="H61" s="1"/>
      <c r="I61" s="1"/>
      <c r="J61" s="1"/>
      <c r="K61" s="1"/>
      <c r="L61" s="1"/>
      <c r="M61" s="1"/>
      <c r="N61" s="1"/>
      <c r="O61" s="1">
        <f t="shared" si="0"/>
        <v>0</v>
      </c>
      <c r="P61" s="1" t="e">
        <f t="shared" si="1"/>
        <v>#REF!</v>
      </c>
    </row>
    <row r="62" spans="1:16" s="22" customFormat="1" ht="19.5" customHeight="1" hidden="1">
      <c r="A62" s="2"/>
      <c r="B62" s="2"/>
      <c r="C62" s="1"/>
      <c r="D62" s="1"/>
      <c r="E62" s="17"/>
      <c r="F62" s="1"/>
      <c r="G62" s="1"/>
      <c r="H62" s="1"/>
      <c r="I62" s="1"/>
      <c r="J62" s="1"/>
      <c r="K62" s="1"/>
      <c r="L62" s="1"/>
      <c r="M62" s="1"/>
      <c r="N62" s="1"/>
      <c r="O62" s="1">
        <f t="shared" si="0"/>
        <v>0</v>
      </c>
      <c r="P62" s="1" t="e">
        <f t="shared" si="1"/>
        <v>#REF!</v>
      </c>
    </row>
    <row r="63" spans="1:16" s="22" customFormat="1" ht="4.5" customHeight="1" hidden="1">
      <c r="A63" s="2"/>
      <c r="B63" s="2"/>
      <c r="C63" s="1"/>
      <c r="D63" s="1"/>
      <c r="E63" s="17"/>
      <c r="F63" s="1"/>
      <c r="G63" s="1"/>
      <c r="H63" s="1"/>
      <c r="I63" s="1"/>
      <c r="J63" s="1"/>
      <c r="K63" s="1"/>
      <c r="L63" s="1"/>
      <c r="M63" s="1"/>
      <c r="N63" s="1"/>
      <c r="O63" s="1">
        <f t="shared" si="0"/>
        <v>0</v>
      </c>
      <c r="P63" s="1" t="e">
        <f t="shared" si="1"/>
        <v>#REF!</v>
      </c>
    </row>
    <row r="64" spans="1:16" s="23" customFormat="1" ht="19.5" customHeight="1">
      <c r="A64" s="24"/>
      <c r="B64" s="24"/>
      <c r="C64" s="25"/>
      <c r="D64" s="11"/>
      <c r="E64" s="111" t="s">
        <v>79</v>
      </c>
      <c r="F64" s="101">
        <f>SUM(F5:F63)</f>
        <v>14870</v>
      </c>
      <c r="G64" s="101">
        <f aca="true" t="shared" si="6" ref="G64:N64">SUM(G5:G63)</f>
        <v>20952</v>
      </c>
      <c r="H64" s="101">
        <f t="shared" si="6"/>
        <v>110156</v>
      </c>
      <c r="I64" s="101">
        <f t="shared" si="6"/>
        <v>0</v>
      </c>
      <c r="J64" s="101">
        <f t="shared" si="6"/>
        <v>0</v>
      </c>
      <c r="K64" s="101">
        <f t="shared" si="6"/>
        <v>26452</v>
      </c>
      <c r="L64" s="101">
        <f t="shared" si="6"/>
        <v>31423</v>
      </c>
      <c r="M64" s="101">
        <f t="shared" si="6"/>
        <v>8000</v>
      </c>
      <c r="N64" s="101">
        <f t="shared" si="6"/>
        <v>1156</v>
      </c>
      <c r="O64" s="101">
        <f t="shared" si="0"/>
        <v>198139</v>
      </c>
      <c r="P64" s="95">
        <f>F64-O64</f>
        <v>-183269</v>
      </c>
    </row>
    <row r="65" spans="1:16" s="23" customFormat="1" ht="24" customHeight="1">
      <c r="A65" s="24"/>
      <c r="B65" s="24"/>
      <c r="C65" s="25"/>
      <c r="D65" s="11"/>
      <c r="E65" s="111" t="s">
        <v>202</v>
      </c>
      <c r="F65" s="101">
        <f>'01分類帳'!F30+'02分類帳'!F64</f>
        <v>2781616</v>
      </c>
      <c r="G65" s="101">
        <f>'01分類帳'!G30+'02分類帳'!G64</f>
        <v>205699</v>
      </c>
      <c r="H65" s="101">
        <f>'01分類帳'!H30+'02分類帳'!H64</f>
        <v>1630085</v>
      </c>
      <c r="I65" s="101">
        <f>'01分類帳'!I30+'02分類帳'!I64</f>
        <v>13500</v>
      </c>
      <c r="J65" s="101">
        <f>'01分類帳'!J30+'02分類帳'!J64</f>
        <v>44176</v>
      </c>
      <c r="K65" s="101">
        <f>'01分類帳'!K30+'02分類帳'!K64</f>
        <v>343415</v>
      </c>
      <c r="L65" s="101">
        <f>'01分類帳'!L30+'02分類帳'!L64</f>
        <v>223914</v>
      </c>
      <c r="M65" s="101">
        <f>'01分類帳'!M30+'02分類帳'!M64</f>
        <v>109080</v>
      </c>
      <c r="N65" s="101">
        <f>'01分類帳'!N30+'02分類帳'!N64</f>
        <v>16104</v>
      </c>
      <c r="O65" s="101">
        <f t="shared" si="0"/>
        <v>2585973</v>
      </c>
      <c r="P65" s="101">
        <f>F65-O65</f>
        <v>195643</v>
      </c>
    </row>
    <row r="66" spans="1:16" ht="33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</row>
    <row r="67" spans="1:16" s="21" customFormat="1" ht="60.75" customHeight="1">
      <c r="A67" s="27"/>
      <c r="B67" s="27"/>
      <c r="C67" s="27"/>
      <c r="D67" s="27"/>
      <c r="E67" s="47" t="s">
        <v>157</v>
      </c>
      <c r="F67" s="5" t="s">
        <v>32</v>
      </c>
      <c r="G67" s="5" t="s">
        <v>73</v>
      </c>
      <c r="H67" s="5" t="s">
        <v>165</v>
      </c>
      <c r="I67" s="5" t="s">
        <v>156</v>
      </c>
      <c r="J67" s="5" t="s">
        <v>167</v>
      </c>
      <c r="K67" s="5" t="s">
        <v>33</v>
      </c>
      <c r="L67" s="5"/>
      <c r="M67" s="5"/>
      <c r="N67" s="5"/>
      <c r="O67" s="432" t="s">
        <v>153</v>
      </c>
      <c r="P67" s="433"/>
    </row>
    <row r="68" spans="1:16" ht="39" customHeight="1">
      <c r="A68" s="26"/>
      <c r="B68" s="26"/>
      <c r="C68" s="26"/>
      <c r="D68" s="26"/>
      <c r="E68" s="18"/>
      <c r="F68" s="95">
        <v>14270</v>
      </c>
      <c r="G68" s="95"/>
      <c r="H68" s="95"/>
      <c r="I68" s="96"/>
      <c r="J68" s="95"/>
      <c r="K68" s="95">
        <v>600</v>
      </c>
      <c r="L68" s="95"/>
      <c r="M68" s="97"/>
      <c r="N68" s="97"/>
      <c r="O68" s="422">
        <f>SUM(F68:N68)</f>
        <v>14870</v>
      </c>
      <c r="P68" s="423"/>
    </row>
    <row r="72" ht="16.5">
      <c r="I72" s="20" t="s">
        <v>673</v>
      </c>
    </row>
  </sheetData>
  <sheetProtection/>
  <mergeCells count="9">
    <mergeCell ref="I1:J1"/>
    <mergeCell ref="O67:P67"/>
    <mergeCell ref="O68:P68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63" customWidth="1"/>
    <col min="2" max="2" width="12.625" style="69" customWidth="1"/>
    <col min="3" max="3" width="40.00390625" style="63" customWidth="1"/>
    <col min="4" max="4" width="16.50390625" style="63" customWidth="1"/>
    <col min="5" max="5" width="13.625" style="69" customWidth="1"/>
    <col min="6" max="6" width="13.75390625" style="63" customWidth="1"/>
    <col min="7" max="7" width="14.003906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'01結算'!A1:C1</f>
        <v>嘉義縣立義竹國民中學</v>
      </c>
      <c r="B1" s="426"/>
      <c r="C1" s="426"/>
      <c r="D1" s="118" t="str">
        <f>'基本資料'!A11</f>
        <v>103年2月份</v>
      </c>
      <c r="E1" s="112" t="s">
        <v>203</v>
      </c>
      <c r="F1" s="112"/>
      <c r="G1" s="112"/>
      <c r="H1" s="112"/>
    </row>
    <row r="2" spans="1:8" ht="25.5" customHeight="1">
      <c r="A2" s="424" t="s">
        <v>83</v>
      </c>
      <c r="B2" s="424"/>
      <c r="C2" s="424"/>
      <c r="D2" s="424" t="s">
        <v>84</v>
      </c>
      <c r="E2" s="424"/>
      <c r="F2" s="424"/>
      <c r="G2" s="424" t="s">
        <v>62</v>
      </c>
      <c r="H2" s="424"/>
    </row>
    <row r="3" spans="1:8" ht="25.5" customHeight="1">
      <c r="A3" s="4" t="s">
        <v>85</v>
      </c>
      <c r="B3" s="64" t="s">
        <v>86</v>
      </c>
      <c r="C3" s="4" t="s">
        <v>87</v>
      </c>
      <c r="D3" s="4" t="s">
        <v>88</v>
      </c>
      <c r="E3" s="64" t="s">
        <v>89</v>
      </c>
      <c r="F3" s="4" t="s">
        <v>56</v>
      </c>
      <c r="G3" s="64" t="s">
        <v>89</v>
      </c>
      <c r="H3" s="4" t="s">
        <v>56</v>
      </c>
    </row>
    <row r="4" spans="1:8" ht="25.5" customHeight="1">
      <c r="A4" s="4" t="s">
        <v>69</v>
      </c>
      <c r="B4" s="65">
        <f>'02分類帳'!P4</f>
        <v>378912</v>
      </c>
      <c r="C4" s="427" t="s">
        <v>172</v>
      </c>
      <c r="D4" s="4" t="s">
        <v>137</v>
      </c>
      <c r="E4" s="65">
        <f>'02分類帳'!G64</f>
        <v>20952</v>
      </c>
      <c r="F4" s="66">
        <f>E4/(E13-E8)</f>
        <v>0.12203603068374426</v>
      </c>
      <c r="G4" s="65">
        <f>'02分類帳'!G65</f>
        <v>205699</v>
      </c>
      <c r="H4" s="66">
        <f>G4/(G13-G8)</f>
        <v>0.09172516385306423</v>
      </c>
    </row>
    <row r="5" spans="1:8" ht="25.5" customHeight="1">
      <c r="A5" s="4" t="s">
        <v>71</v>
      </c>
      <c r="B5" s="65">
        <f>'02分類帳'!F68</f>
        <v>14270</v>
      </c>
      <c r="C5" s="428"/>
      <c r="D5" s="4" t="s">
        <v>138</v>
      </c>
      <c r="E5" s="65">
        <f>'02分類帳'!H64</f>
        <v>110156</v>
      </c>
      <c r="F5" s="66">
        <f>E5/(E13-E8)</f>
        <v>0.6416094404352106</v>
      </c>
      <c r="G5" s="65">
        <f>'02分類帳'!H65</f>
        <v>1630085</v>
      </c>
      <c r="H5" s="66">
        <f>G5/(G13-G8)</f>
        <v>0.7268864395034599</v>
      </c>
    </row>
    <row r="6" spans="1:8" ht="29.25" customHeight="1">
      <c r="A6" s="5" t="s">
        <v>73</v>
      </c>
      <c r="B6" s="65">
        <f>'02分類帳'!G68</f>
        <v>0</v>
      </c>
      <c r="C6" s="428"/>
      <c r="D6" s="4" t="s">
        <v>139</v>
      </c>
      <c r="E6" s="65">
        <f>'02分類帳'!I64</f>
        <v>0</v>
      </c>
      <c r="F6" s="66">
        <f>E6/(E13-E8)</f>
        <v>0</v>
      </c>
      <c r="G6" s="65">
        <f>'02分類帳'!I65</f>
        <v>13500</v>
      </c>
      <c r="H6" s="66">
        <f>G6/(G13-G8)</f>
        <v>0.00601991119070276</v>
      </c>
    </row>
    <row r="7" spans="1:8" ht="31.5">
      <c r="A7" s="73" t="s">
        <v>165</v>
      </c>
      <c r="B7" s="65">
        <f>'02分類帳'!H68</f>
        <v>0</v>
      </c>
      <c r="C7" s="428"/>
      <c r="D7" s="4" t="s">
        <v>140</v>
      </c>
      <c r="E7" s="65">
        <f>'02分類帳'!J64</f>
        <v>0</v>
      </c>
      <c r="F7" s="66">
        <f>E7/(E13-E8)</f>
        <v>0</v>
      </c>
      <c r="G7" s="65">
        <f>'02分類帳'!J65</f>
        <v>44176</v>
      </c>
      <c r="H7" s="66">
        <f>G7/(G13-G8)</f>
        <v>0.01969893309336927</v>
      </c>
    </row>
    <row r="8" spans="1:8" ht="31.5">
      <c r="A8" s="73" t="s">
        <v>155</v>
      </c>
      <c r="B8" s="65">
        <f>'02分類帳'!I68</f>
        <v>0</v>
      </c>
      <c r="C8" s="428"/>
      <c r="D8" s="4" t="s">
        <v>141</v>
      </c>
      <c r="E8" s="65">
        <f>'02分類帳'!K64</f>
        <v>26452</v>
      </c>
      <c r="F8" s="66"/>
      <c r="G8" s="65">
        <f>'02分類帳'!K64</f>
        <v>26452</v>
      </c>
      <c r="H8" s="66"/>
    </row>
    <row r="9" spans="1:8" ht="30" customHeight="1">
      <c r="A9" s="47" t="s">
        <v>167</v>
      </c>
      <c r="B9" s="65">
        <f>'02分類帳'!J66</f>
        <v>0</v>
      </c>
      <c r="C9" s="428"/>
      <c r="D9" s="4" t="s">
        <v>142</v>
      </c>
      <c r="E9" s="65">
        <f>'02分類帳'!L64</f>
        <v>31423</v>
      </c>
      <c r="F9" s="66">
        <f>E9/(E13-E8)</f>
        <v>0.1830249232615166</v>
      </c>
      <c r="G9" s="65">
        <f>'02分類帳'!L65</f>
        <v>223914</v>
      </c>
      <c r="H9" s="66">
        <f>G9/(G13-G8)</f>
        <v>0.09984758476703835</v>
      </c>
    </row>
    <row r="10" spans="1:8" ht="30.75" customHeight="1">
      <c r="A10" s="4" t="s">
        <v>144</v>
      </c>
      <c r="B10" s="65">
        <f>'02分類帳'!K68</f>
        <v>600</v>
      </c>
      <c r="C10" s="428"/>
      <c r="D10" s="4" t="s">
        <v>143</v>
      </c>
      <c r="E10" s="65">
        <f>'02分類帳'!M64</f>
        <v>8000</v>
      </c>
      <c r="F10" s="66">
        <f>E10/(E13-E8)</f>
        <v>0.046596422559657985</v>
      </c>
      <c r="G10" s="65">
        <f>'02分類帳'!M65</f>
        <v>109080</v>
      </c>
      <c r="H10" s="66">
        <f>G10/(G13-G8)</f>
        <v>0.0486408824208783</v>
      </c>
    </row>
    <row r="11" spans="1:8" ht="30" customHeight="1">
      <c r="A11" s="47"/>
      <c r="B11" s="65"/>
      <c r="C11" s="428"/>
      <c r="D11" s="4" t="s">
        <v>145</v>
      </c>
      <c r="E11" s="65">
        <f>'02分類帳'!N64</f>
        <v>1156</v>
      </c>
      <c r="F11" s="66">
        <f>E11/(E13-E8)</f>
        <v>0.006733183059870578</v>
      </c>
      <c r="G11" s="65">
        <f>'02分類帳'!N65</f>
        <v>16104</v>
      </c>
      <c r="H11" s="66">
        <f>G11/(G13-G8)</f>
        <v>0.007181085171487203</v>
      </c>
    </row>
    <row r="12" spans="1:8" ht="27.7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33" customHeight="1">
      <c r="A13" s="4"/>
      <c r="B13" s="65"/>
      <c r="C13" s="429"/>
      <c r="D13" s="4" t="s">
        <v>146</v>
      </c>
      <c r="E13" s="65">
        <f>SUM(E4:E12)</f>
        <v>198139</v>
      </c>
      <c r="F13" s="66">
        <f>(E13-E8)/(E13-E8)</f>
        <v>1</v>
      </c>
      <c r="G13" s="65">
        <f>SUM(G4:G12)</f>
        <v>2269010</v>
      </c>
      <c r="H13" s="66">
        <f>(G13-G8)/(G13-G8)</f>
        <v>1</v>
      </c>
    </row>
    <row r="14" spans="1:8" ht="30.75" customHeight="1">
      <c r="A14" s="4" t="s">
        <v>147</v>
      </c>
      <c r="B14" s="65">
        <f>SUM(B5:B13)</f>
        <v>14870</v>
      </c>
      <c r="C14" s="429"/>
      <c r="D14" s="4" t="s">
        <v>148</v>
      </c>
      <c r="E14" s="65">
        <f>'02分類帳'!P65</f>
        <v>195643</v>
      </c>
      <c r="F14" s="66"/>
      <c r="G14" s="65">
        <f>E14</f>
        <v>195643</v>
      </c>
      <c r="H14" s="66"/>
    </row>
    <row r="15" spans="1:8" ht="34.5" customHeight="1">
      <c r="A15" s="4" t="s">
        <v>149</v>
      </c>
      <c r="B15" s="65">
        <f>B14+B4</f>
        <v>393782</v>
      </c>
      <c r="C15" s="430"/>
      <c r="D15" s="4" t="s">
        <v>149</v>
      </c>
      <c r="E15" s="65">
        <f>E13+E14</f>
        <v>393782</v>
      </c>
      <c r="F15" s="67">
        <f>SUM(F4:F11)</f>
        <v>1</v>
      </c>
      <c r="G15" s="65">
        <f>G13+G14</f>
        <v>2464653</v>
      </c>
      <c r="H15" s="67">
        <f>SUM(H4:H11)</f>
        <v>0.9999999999999999</v>
      </c>
    </row>
    <row r="16" spans="1:8" ht="68.25" customHeight="1">
      <c r="A16" s="4" t="s">
        <v>150</v>
      </c>
      <c r="B16" s="431" t="s">
        <v>151</v>
      </c>
      <c r="C16" s="431"/>
      <c r="D16" s="431"/>
      <c r="E16" s="431"/>
      <c r="F16" s="431"/>
      <c r="G16" s="431"/>
      <c r="H16" s="431"/>
    </row>
    <row r="17" spans="1:8" ht="21.7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81" sqref="F81"/>
    </sheetView>
  </sheetViews>
  <sheetFormatPr defaultColWidth="8.875" defaultRowHeight="16.5"/>
  <cols>
    <col min="1" max="2" width="2.75390625" style="20" customWidth="1"/>
    <col min="3" max="3" width="2.50390625" style="20" customWidth="1"/>
    <col min="4" max="4" width="4.00390625" style="20" customWidth="1"/>
    <col min="5" max="5" width="19.25390625" style="20" customWidth="1"/>
    <col min="6" max="6" width="12.125" style="20" customWidth="1"/>
    <col min="7" max="7" width="9.50390625" style="20" customWidth="1"/>
    <col min="8" max="8" width="9.875" style="20" customWidth="1"/>
    <col min="9" max="9" width="9.375" style="20" customWidth="1"/>
    <col min="10" max="10" width="9.50390625" style="20" customWidth="1"/>
    <col min="11" max="11" width="8.625" style="20" customWidth="1"/>
    <col min="12" max="12" width="9.625" style="20" customWidth="1"/>
    <col min="13" max="13" width="8.50390625" style="20" customWidth="1"/>
    <col min="14" max="14" width="7.75390625" style="20" customWidth="1"/>
    <col min="15" max="15" width="10.50390625" style="20" customWidth="1"/>
    <col min="16" max="16" width="11.00390625" style="20" customWidth="1"/>
    <col min="17" max="17" width="7.253906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'基本資料'!A12</f>
        <v>103年3月份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3</v>
      </c>
      <c r="B4" s="97"/>
      <c r="C4" s="1" t="s">
        <v>35</v>
      </c>
      <c r="D4" s="1" t="s">
        <v>35</v>
      </c>
      <c r="E4" s="81" t="s">
        <v>201</v>
      </c>
      <c r="F4" s="164">
        <f>'02分類帳'!P65</f>
        <v>195643</v>
      </c>
      <c r="G4" s="164"/>
      <c r="H4" s="164"/>
      <c r="I4" s="164"/>
      <c r="J4" s="164"/>
      <c r="K4" s="164"/>
      <c r="L4" s="164"/>
      <c r="M4" s="164"/>
      <c r="N4" s="164"/>
      <c r="O4" s="95"/>
      <c r="P4" s="95">
        <f>F4</f>
        <v>195643</v>
      </c>
    </row>
    <row r="5" spans="1:16" s="22" customFormat="1" ht="19.5" customHeight="1">
      <c r="A5" s="98"/>
      <c r="B5" s="98">
        <v>4</v>
      </c>
      <c r="C5" s="71" t="s">
        <v>14</v>
      </c>
      <c r="D5" s="95">
        <v>44</v>
      </c>
      <c r="E5" s="174" t="s">
        <v>346</v>
      </c>
      <c r="F5" s="164"/>
      <c r="G5" s="164"/>
      <c r="H5" s="164"/>
      <c r="I5" s="164"/>
      <c r="J5" s="164"/>
      <c r="K5" s="164"/>
      <c r="L5" s="164">
        <v>8077</v>
      </c>
      <c r="M5" s="164"/>
      <c r="N5" s="164"/>
      <c r="O5" s="95">
        <f>SUM(G5:N5)</f>
        <v>8077</v>
      </c>
      <c r="P5" s="95">
        <f>P4+F5-O5</f>
        <v>187566</v>
      </c>
    </row>
    <row r="6" spans="1:16" s="22" customFormat="1" ht="19.5" customHeight="1">
      <c r="A6" s="98"/>
      <c r="B6" s="98">
        <v>4</v>
      </c>
      <c r="C6" s="71" t="s">
        <v>14</v>
      </c>
      <c r="D6" s="95">
        <v>44</v>
      </c>
      <c r="E6" s="174" t="s">
        <v>674</v>
      </c>
      <c r="F6" s="164">
        <v>-3070</v>
      </c>
      <c r="G6" s="164"/>
      <c r="H6" s="164"/>
      <c r="I6" s="164"/>
      <c r="J6" s="164"/>
      <c r="K6" s="164"/>
      <c r="L6" s="164"/>
      <c r="M6" s="164"/>
      <c r="N6" s="164"/>
      <c r="O6" s="95">
        <f>SUM(G6:N6)</f>
        <v>0</v>
      </c>
      <c r="P6" s="95">
        <f>P5+F6-O6</f>
        <v>184496</v>
      </c>
    </row>
    <row r="7" spans="1:16" s="22" customFormat="1" ht="19.5" customHeight="1">
      <c r="A7" s="98"/>
      <c r="B7" s="98">
        <v>6</v>
      </c>
      <c r="C7" s="71" t="s">
        <v>678</v>
      </c>
      <c r="D7" s="95">
        <v>19</v>
      </c>
      <c r="E7" s="174" t="s">
        <v>675</v>
      </c>
      <c r="F7" s="164">
        <v>138150</v>
      </c>
      <c r="G7" s="164"/>
      <c r="H7" s="164"/>
      <c r="I7" s="164"/>
      <c r="J7" s="164"/>
      <c r="K7" s="164"/>
      <c r="L7" s="164"/>
      <c r="M7" s="164"/>
      <c r="N7" s="164"/>
      <c r="O7" s="95">
        <f>SUM(G7:N7)</f>
        <v>0</v>
      </c>
      <c r="P7" s="95">
        <f>P6+F7-O7</f>
        <v>322646</v>
      </c>
    </row>
    <row r="8" spans="1:16" s="22" customFormat="1" ht="19.5" customHeight="1">
      <c r="A8" s="98"/>
      <c r="B8" s="98">
        <v>6</v>
      </c>
      <c r="C8" s="71" t="s">
        <v>678</v>
      </c>
      <c r="D8" s="95">
        <v>19</v>
      </c>
      <c r="E8" s="174" t="s">
        <v>676</v>
      </c>
      <c r="F8" s="164">
        <v>1900</v>
      </c>
      <c r="G8" s="164"/>
      <c r="H8" s="164"/>
      <c r="I8" s="164"/>
      <c r="J8" s="164"/>
      <c r="K8" s="164"/>
      <c r="L8" s="164"/>
      <c r="M8" s="164"/>
      <c r="N8" s="164"/>
      <c r="O8" s="95">
        <f>SUM(G8:N8)</f>
        <v>0</v>
      </c>
      <c r="P8" s="95">
        <f>P7+F8-O8</f>
        <v>324546</v>
      </c>
    </row>
    <row r="9" spans="1:16" s="22" customFormat="1" ht="19.5" customHeight="1">
      <c r="A9" s="98"/>
      <c r="B9" s="98">
        <v>6</v>
      </c>
      <c r="C9" s="71" t="s">
        <v>678</v>
      </c>
      <c r="D9" s="95">
        <v>19</v>
      </c>
      <c r="E9" s="174" t="s">
        <v>677</v>
      </c>
      <c r="F9" s="164">
        <v>2500</v>
      </c>
      <c r="G9" s="164"/>
      <c r="H9" s="164"/>
      <c r="I9" s="164"/>
      <c r="J9" s="164"/>
      <c r="K9" s="164"/>
      <c r="L9" s="164"/>
      <c r="M9" s="164"/>
      <c r="N9" s="164"/>
      <c r="O9" s="95">
        <f>SUM(G9:N9)</f>
        <v>0</v>
      </c>
      <c r="P9" s="95">
        <f>P8+F9-O9</f>
        <v>327046</v>
      </c>
    </row>
    <row r="10" spans="1:16" s="22" customFormat="1" ht="19.5" customHeight="1">
      <c r="A10" s="98"/>
      <c r="B10" s="98">
        <v>12</v>
      </c>
      <c r="C10" s="71" t="s">
        <v>14</v>
      </c>
      <c r="D10" s="95">
        <v>45</v>
      </c>
      <c r="E10" s="174" t="s">
        <v>348</v>
      </c>
      <c r="F10" s="164"/>
      <c r="G10" s="164"/>
      <c r="H10" s="164"/>
      <c r="I10" s="164"/>
      <c r="J10" s="164"/>
      <c r="K10" s="164"/>
      <c r="L10" s="164">
        <v>1302</v>
      </c>
      <c r="M10" s="164"/>
      <c r="N10" s="164"/>
      <c r="O10" s="95">
        <f aca="true" t="shared" si="0" ref="O10:O19">SUM(G10:N10)</f>
        <v>1302</v>
      </c>
      <c r="P10" s="95">
        <f aca="true" t="shared" si="1" ref="P10:P19">P9+F10-O10</f>
        <v>325744</v>
      </c>
    </row>
    <row r="11" spans="1:16" s="22" customFormat="1" ht="19.5" customHeight="1">
      <c r="A11" s="98"/>
      <c r="B11" s="98">
        <v>12</v>
      </c>
      <c r="C11" s="71" t="s">
        <v>14</v>
      </c>
      <c r="D11" s="95">
        <v>45</v>
      </c>
      <c r="E11" s="174" t="s">
        <v>349</v>
      </c>
      <c r="F11" s="164"/>
      <c r="G11" s="164"/>
      <c r="H11" s="164"/>
      <c r="I11" s="164"/>
      <c r="J11" s="164"/>
      <c r="K11" s="164"/>
      <c r="L11" s="164"/>
      <c r="M11" s="164"/>
      <c r="N11" s="164">
        <v>324</v>
      </c>
      <c r="O11" s="95">
        <f t="shared" si="0"/>
        <v>324</v>
      </c>
      <c r="P11" s="95">
        <f t="shared" si="1"/>
        <v>325420</v>
      </c>
    </row>
    <row r="12" spans="1:16" s="22" customFormat="1" ht="19.5" customHeight="1">
      <c r="A12" s="98"/>
      <c r="B12" s="98">
        <v>12</v>
      </c>
      <c r="C12" s="71" t="s">
        <v>14</v>
      </c>
      <c r="D12" s="95">
        <v>45</v>
      </c>
      <c r="E12" s="174" t="s">
        <v>680</v>
      </c>
      <c r="F12" s="164"/>
      <c r="G12" s="164">
        <v>350</v>
      </c>
      <c r="H12" s="164"/>
      <c r="I12" s="164"/>
      <c r="J12" s="164"/>
      <c r="K12" s="164"/>
      <c r="L12" s="164"/>
      <c r="M12" s="164"/>
      <c r="N12" s="164"/>
      <c r="O12" s="95">
        <f t="shared" si="0"/>
        <v>350</v>
      </c>
      <c r="P12" s="95">
        <f t="shared" si="1"/>
        <v>325070</v>
      </c>
    </row>
    <row r="13" spans="1:16" s="22" customFormat="1" ht="19.5" customHeight="1">
      <c r="A13" s="98"/>
      <c r="B13" s="98">
        <v>12</v>
      </c>
      <c r="C13" s="71" t="s">
        <v>14</v>
      </c>
      <c r="D13" s="95">
        <v>45</v>
      </c>
      <c r="E13" s="174" t="s">
        <v>681</v>
      </c>
      <c r="F13" s="164"/>
      <c r="G13" s="164"/>
      <c r="H13" s="164"/>
      <c r="I13" s="164"/>
      <c r="J13" s="164"/>
      <c r="K13" s="164"/>
      <c r="L13" s="164">
        <v>16808</v>
      </c>
      <c r="M13" s="164"/>
      <c r="N13" s="164"/>
      <c r="O13" s="95">
        <f t="shared" si="0"/>
        <v>16808</v>
      </c>
      <c r="P13" s="95">
        <f t="shared" si="1"/>
        <v>308262</v>
      </c>
    </row>
    <row r="14" spans="1:16" s="22" customFormat="1" ht="19.5" customHeight="1">
      <c r="A14" s="98"/>
      <c r="B14" s="98">
        <v>12</v>
      </c>
      <c r="C14" s="71" t="s">
        <v>14</v>
      </c>
      <c r="D14" s="95">
        <v>46</v>
      </c>
      <c r="E14" s="174" t="s">
        <v>686</v>
      </c>
      <c r="F14" s="164"/>
      <c r="G14" s="164"/>
      <c r="H14" s="164">
        <v>10830</v>
      </c>
      <c r="I14" s="164"/>
      <c r="J14" s="164"/>
      <c r="K14" s="164"/>
      <c r="L14" s="164"/>
      <c r="M14" s="164"/>
      <c r="N14" s="164"/>
      <c r="O14" s="95">
        <f t="shared" si="0"/>
        <v>10830</v>
      </c>
      <c r="P14" s="95">
        <f t="shared" si="1"/>
        <v>297432</v>
      </c>
    </row>
    <row r="15" spans="1:16" s="22" customFormat="1" ht="19.5" customHeight="1">
      <c r="A15" s="98"/>
      <c r="B15" s="98">
        <v>12</v>
      </c>
      <c r="C15" s="71" t="s">
        <v>14</v>
      </c>
      <c r="D15" s="95">
        <v>46</v>
      </c>
      <c r="E15" s="174" t="s">
        <v>688</v>
      </c>
      <c r="F15" s="164"/>
      <c r="G15" s="164"/>
      <c r="H15" s="164">
        <v>104599</v>
      </c>
      <c r="I15" s="164"/>
      <c r="J15" s="164"/>
      <c r="K15" s="164"/>
      <c r="L15" s="164"/>
      <c r="M15" s="164"/>
      <c r="N15" s="164"/>
      <c r="O15" s="95">
        <f t="shared" si="0"/>
        <v>104599</v>
      </c>
      <c r="P15" s="95">
        <f t="shared" si="1"/>
        <v>192833</v>
      </c>
    </row>
    <row r="16" spans="1:16" s="22" customFormat="1" ht="19.5" customHeight="1">
      <c r="A16" s="98"/>
      <c r="B16" s="98">
        <v>12</v>
      </c>
      <c r="C16" s="71" t="s">
        <v>14</v>
      </c>
      <c r="D16" s="95">
        <v>46</v>
      </c>
      <c r="E16" s="174" t="s">
        <v>690</v>
      </c>
      <c r="F16" s="164"/>
      <c r="G16" s="164"/>
      <c r="H16" s="164">
        <v>5986</v>
      </c>
      <c r="I16" s="164"/>
      <c r="J16" s="164"/>
      <c r="K16" s="164"/>
      <c r="L16" s="164"/>
      <c r="M16" s="164"/>
      <c r="N16" s="164"/>
      <c r="O16" s="95">
        <f t="shared" si="0"/>
        <v>5986</v>
      </c>
      <c r="P16" s="95">
        <f t="shared" si="1"/>
        <v>186847</v>
      </c>
    </row>
    <row r="17" spans="1:16" s="22" customFormat="1" ht="19.5" customHeight="1">
      <c r="A17" s="98"/>
      <c r="B17" s="98">
        <v>12</v>
      </c>
      <c r="C17" s="71" t="s">
        <v>14</v>
      </c>
      <c r="D17" s="95">
        <v>46</v>
      </c>
      <c r="E17" s="174" t="s">
        <v>692</v>
      </c>
      <c r="F17" s="164"/>
      <c r="G17" s="164"/>
      <c r="H17" s="164"/>
      <c r="I17" s="164">
        <v>12000</v>
      </c>
      <c r="J17" s="164">
        <v>14160</v>
      </c>
      <c r="K17" s="164"/>
      <c r="L17" s="164"/>
      <c r="M17" s="164"/>
      <c r="N17" s="164">
        <v>2160</v>
      </c>
      <c r="O17" s="95">
        <f t="shared" si="0"/>
        <v>28320</v>
      </c>
      <c r="P17" s="95">
        <f t="shared" si="1"/>
        <v>158527</v>
      </c>
    </row>
    <row r="18" spans="1:16" s="22" customFormat="1" ht="19.5" customHeight="1">
      <c r="A18" s="98"/>
      <c r="B18" s="98">
        <v>12</v>
      </c>
      <c r="C18" s="71" t="s">
        <v>698</v>
      </c>
      <c r="D18" s="95">
        <v>20</v>
      </c>
      <c r="E18" s="174" t="s">
        <v>694</v>
      </c>
      <c r="F18" s="164">
        <v>543390</v>
      </c>
      <c r="G18" s="164"/>
      <c r="H18" s="164"/>
      <c r="I18" s="164"/>
      <c r="J18" s="164"/>
      <c r="K18" s="164"/>
      <c r="L18" s="164"/>
      <c r="M18" s="164"/>
      <c r="N18" s="164"/>
      <c r="O18" s="95">
        <f t="shared" si="0"/>
        <v>0</v>
      </c>
      <c r="P18" s="95">
        <f t="shared" si="1"/>
        <v>701917</v>
      </c>
    </row>
    <row r="19" spans="1:16" s="22" customFormat="1" ht="19.5" customHeight="1">
      <c r="A19" s="98"/>
      <c r="B19" s="98">
        <v>12</v>
      </c>
      <c r="C19" s="71" t="s">
        <v>698</v>
      </c>
      <c r="D19" s="95">
        <v>20</v>
      </c>
      <c r="E19" s="174" t="s">
        <v>696</v>
      </c>
      <c r="F19" s="164">
        <v>24600</v>
      </c>
      <c r="G19" s="164"/>
      <c r="H19" s="164"/>
      <c r="I19" s="164"/>
      <c r="J19" s="164"/>
      <c r="K19" s="164"/>
      <c r="L19" s="164"/>
      <c r="M19" s="164"/>
      <c r="N19" s="164"/>
      <c r="O19" s="95">
        <f t="shared" si="0"/>
        <v>0</v>
      </c>
      <c r="P19" s="95">
        <f t="shared" si="1"/>
        <v>726517</v>
      </c>
    </row>
    <row r="20" spans="1:16" s="22" customFormat="1" ht="19.5" customHeight="1">
      <c r="A20" s="98"/>
      <c r="B20" s="98"/>
      <c r="C20" s="71"/>
      <c r="D20" s="95"/>
      <c r="F20" s="164"/>
      <c r="G20" s="164"/>
      <c r="H20" s="164"/>
      <c r="I20" s="164"/>
      <c r="J20" s="164"/>
      <c r="K20" s="164"/>
      <c r="L20" s="164"/>
      <c r="M20" s="164"/>
      <c r="N20" s="164"/>
      <c r="O20" s="95">
        <f aca="true" t="shared" si="2" ref="O20:O28">SUM(G20:N20)</f>
        <v>0</v>
      </c>
      <c r="P20" s="95">
        <f aca="true" t="shared" si="3" ref="P20:P28">P19+F20-O20</f>
        <v>726517</v>
      </c>
    </row>
    <row r="21" spans="1:16" s="22" customFormat="1" ht="19.5" customHeight="1">
      <c r="A21" s="98"/>
      <c r="B21" s="98"/>
      <c r="C21" s="71"/>
      <c r="D21" s="95"/>
      <c r="E21" s="174"/>
      <c r="F21" s="164"/>
      <c r="G21" s="164"/>
      <c r="H21" s="164"/>
      <c r="I21" s="164"/>
      <c r="J21" s="164"/>
      <c r="K21" s="164"/>
      <c r="L21" s="164"/>
      <c r="M21" s="164"/>
      <c r="N21" s="164"/>
      <c r="O21" s="95">
        <f t="shared" si="2"/>
        <v>0</v>
      </c>
      <c r="P21" s="95">
        <f t="shared" si="3"/>
        <v>726517</v>
      </c>
    </row>
    <row r="22" spans="1:16" s="22" customFormat="1" ht="19.5" customHeight="1">
      <c r="A22" s="98"/>
      <c r="B22" s="98"/>
      <c r="C22" s="71"/>
      <c r="D22" s="95"/>
      <c r="E22" s="174"/>
      <c r="F22" s="164"/>
      <c r="G22" s="164"/>
      <c r="H22" s="164"/>
      <c r="I22" s="164"/>
      <c r="J22" s="164"/>
      <c r="K22" s="164"/>
      <c r="L22" s="164"/>
      <c r="M22" s="164"/>
      <c r="N22" s="164"/>
      <c r="O22" s="95">
        <f t="shared" si="2"/>
        <v>0</v>
      </c>
      <c r="P22" s="95">
        <f t="shared" si="3"/>
        <v>726517</v>
      </c>
    </row>
    <row r="23" spans="1:16" s="22" customFormat="1" ht="19.5" customHeight="1">
      <c r="A23" s="98"/>
      <c r="B23" s="98"/>
      <c r="C23" s="71"/>
      <c r="D23" s="95"/>
      <c r="E23" s="174"/>
      <c r="F23" s="164"/>
      <c r="G23" s="164"/>
      <c r="H23" s="164"/>
      <c r="I23" s="164"/>
      <c r="J23" s="164"/>
      <c r="K23" s="164"/>
      <c r="L23" s="164"/>
      <c r="M23" s="164"/>
      <c r="N23" s="164"/>
      <c r="O23" s="95">
        <f t="shared" si="2"/>
        <v>0</v>
      </c>
      <c r="P23" s="95">
        <f t="shared" si="3"/>
        <v>726517</v>
      </c>
    </row>
    <row r="24" spans="1:16" s="22" customFormat="1" ht="19.5" customHeight="1">
      <c r="A24" s="98"/>
      <c r="B24" s="98"/>
      <c r="C24" s="71"/>
      <c r="D24" s="95"/>
      <c r="E24" s="174"/>
      <c r="F24" s="164"/>
      <c r="G24" s="164"/>
      <c r="H24" s="164"/>
      <c r="I24" s="164"/>
      <c r="J24" s="164"/>
      <c r="K24" s="164"/>
      <c r="L24" s="164"/>
      <c r="M24" s="164"/>
      <c r="N24" s="164"/>
      <c r="O24" s="95">
        <f t="shared" si="2"/>
        <v>0</v>
      </c>
      <c r="P24" s="95">
        <f t="shared" si="3"/>
        <v>726517</v>
      </c>
    </row>
    <row r="25" spans="1:16" s="22" customFormat="1" ht="19.5" customHeight="1">
      <c r="A25" s="98"/>
      <c r="B25" s="98">
        <v>20</v>
      </c>
      <c r="C25" s="71" t="s">
        <v>14</v>
      </c>
      <c r="D25" s="95">
        <v>65</v>
      </c>
      <c r="E25" s="177" t="s">
        <v>350</v>
      </c>
      <c r="F25" s="164"/>
      <c r="G25" s="164"/>
      <c r="H25" s="164"/>
      <c r="I25" s="164"/>
      <c r="J25" s="164"/>
      <c r="K25" s="164"/>
      <c r="L25" s="164"/>
      <c r="M25" s="164"/>
      <c r="N25" s="164"/>
      <c r="O25" s="95">
        <f t="shared" si="2"/>
        <v>0</v>
      </c>
      <c r="P25" s="95">
        <f t="shared" si="3"/>
        <v>726517</v>
      </c>
    </row>
    <row r="26" spans="1:16" s="22" customFormat="1" ht="19.5" customHeight="1">
      <c r="A26" s="98"/>
      <c r="B26" s="98">
        <v>20</v>
      </c>
      <c r="C26" s="71" t="s">
        <v>14</v>
      </c>
      <c r="D26" s="95">
        <v>65</v>
      </c>
      <c r="E26" s="174" t="s">
        <v>351</v>
      </c>
      <c r="F26" s="164"/>
      <c r="G26" s="164"/>
      <c r="H26" s="164"/>
      <c r="I26" s="164"/>
      <c r="J26" s="164"/>
      <c r="K26" s="164"/>
      <c r="L26" s="164"/>
      <c r="M26" s="164"/>
      <c r="N26" s="164"/>
      <c r="O26" s="95">
        <f t="shared" si="2"/>
        <v>0</v>
      </c>
      <c r="P26" s="95">
        <f t="shared" si="3"/>
        <v>726517</v>
      </c>
    </row>
    <row r="27" spans="1:16" s="22" customFormat="1" ht="19.5" customHeight="1">
      <c r="A27" s="98"/>
      <c r="B27" s="98">
        <v>20</v>
      </c>
      <c r="C27" s="71" t="s">
        <v>14</v>
      </c>
      <c r="D27" s="95">
        <v>65</v>
      </c>
      <c r="E27" s="174" t="s">
        <v>339</v>
      </c>
      <c r="F27" s="164"/>
      <c r="G27" s="164"/>
      <c r="H27" s="164"/>
      <c r="I27" s="164"/>
      <c r="J27" s="164"/>
      <c r="K27" s="164"/>
      <c r="L27" s="164"/>
      <c r="M27" s="164"/>
      <c r="N27" s="164"/>
      <c r="O27" s="95">
        <f t="shared" si="2"/>
        <v>0</v>
      </c>
      <c r="P27" s="95">
        <f t="shared" si="3"/>
        <v>726517</v>
      </c>
    </row>
    <row r="28" spans="1:16" s="22" customFormat="1" ht="19.5" customHeight="1">
      <c r="A28" s="98"/>
      <c r="B28" s="98">
        <v>28</v>
      </c>
      <c r="C28" s="71" t="s">
        <v>14</v>
      </c>
      <c r="D28" s="95">
        <v>66</v>
      </c>
      <c r="E28" s="174" t="s">
        <v>352</v>
      </c>
      <c r="F28" s="164"/>
      <c r="G28" s="164"/>
      <c r="H28" s="164"/>
      <c r="I28" s="164"/>
      <c r="J28" s="164"/>
      <c r="K28" s="164"/>
      <c r="L28" s="164"/>
      <c r="M28" s="164"/>
      <c r="N28" s="164"/>
      <c r="O28" s="95">
        <f t="shared" si="2"/>
        <v>0</v>
      </c>
      <c r="P28" s="95">
        <f t="shared" si="3"/>
        <v>726517</v>
      </c>
    </row>
    <row r="29" spans="1:16" s="22" customFormat="1" ht="19.5" customHeight="1">
      <c r="A29" s="98"/>
      <c r="B29" s="98">
        <v>28</v>
      </c>
      <c r="C29" s="71" t="s">
        <v>13</v>
      </c>
      <c r="D29" s="95">
        <v>28</v>
      </c>
      <c r="E29" s="174" t="s">
        <v>353</v>
      </c>
      <c r="F29" s="164" t="s">
        <v>679</v>
      </c>
      <c r="G29" s="164"/>
      <c r="H29" s="164"/>
      <c r="I29" s="164"/>
      <c r="J29" s="164"/>
      <c r="K29" s="164"/>
      <c r="L29" s="164"/>
      <c r="M29" s="164"/>
      <c r="N29" s="164"/>
      <c r="O29" s="95">
        <f aca="true" t="shared" si="4" ref="O29:O49">SUM(G29:N29)</f>
        <v>0</v>
      </c>
      <c r="P29" s="95" t="e">
        <f aca="true" t="shared" si="5" ref="P29:P49">P28+F29-O29</f>
        <v>#VALUE!</v>
      </c>
    </row>
    <row r="30" spans="1:16" s="22" customFormat="1" ht="19.5" customHeight="1">
      <c r="A30" s="98"/>
      <c r="B30" s="98"/>
      <c r="C30" s="71"/>
      <c r="D30" s="95"/>
      <c r="E30" s="174"/>
      <c r="F30" s="164"/>
      <c r="G30" s="164"/>
      <c r="H30" s="164"/>
      <c r="I30" s="164"/>
      <c r="J30" s="164"/>
      <c r="K30" s="164"/>
      <c r="L30" s="164"/>
      <c r="M30" s="164"/>
      <c r="N30" s="164"/>
      <c r="O30" s="95">
        <f t="shared" si="4"/>
        <v>0</v>
      </c>
      <c r="P30" s="95" t="e">
        <f t="shared" si="5"/>
        <v>#VALUE!</v>
      </c>
    </row>
    <row r="31" spans="1:16" s="22" customFormat="1" ht="19.5" customHeight="1">
      <c r="A31" s="98"/>
      <c r="B31" s="98"/>
      <c r="C31" s="71"/>
      <c r="D31" s="95"/>
      <c r="E31" s="174"/>
      <c r="F31" s="164"/>
      <c r="G31" s="164"/>
      <c r="H31" s="164"/>
      <c r="I31" s="164"/>
      <c r="J31" s="164"/>
      <c r="K31" s="164"/>
      <c r="L31" s="164"/>
      <c r="M31" s="164"/>
      <c r="N31" s="164"/>
      <c r="O31" s="95">
        <f t="shared" si="4"/>
        <v>0</v>
      </c>
      <c r="P31" s="95" t="e">
        <f t="shared" si="5"/>
        <v>#VALUE!</v>
      </c>
    </row>
    <row r="32" spans="1:16" s="22" customFormat="1" ht="19.5" customHeight="1">
      <c r="A32" s="98"/>
      <c r="B32" s="98"/>
      <c r="C32" s="71"/>
      <c r="D32" s="95"/>
      <c r="E32" s="174"/>
      <c r="F32" s="164"/>
      <c r="G32" s="164"/>
      <c r="H32" s="164"/>
      <c r="I32" s="164"/>
      <c r="J32" s="164"/>
      <c r="K32" s="164"/>
      <c r="L32" s="164"/>
      <c r="M32" s="164"/>
      <c r="N32" s="164"/>
      <c r="O32" s="95">
        <f t="shared" si="4"/>
        <v>0</v>
      </c>
      <c r="P32" s="95" t="e">
        <f t="shared" si="5"/>
        <v>#VALUE!</v>
      </c>
    </row>
    <row r="33" spans="1:16" s="22" customFormat="1" ht="19.5" customHeight="1">
      <c r="A33" s="98"/>
      <c r="B33" s="98"/>
      <c r="C33" s="71"/>
      <c r="D33" s="95"/>
      <c r="E33" s="174"/>
      <c r="F33" s="164"/>
      <c r="G33" s="164"/>
      <c r="H33" s="164"/>
      <c r="I33" s="164"/>
      <c r="J33" s="164"/>
      <c r="K33" s="164"/>
      <c r="L33" s="164"/>
      <c r="M33" s="164"/>
      <c r="N33" s="164"/>
      <c r="O33" s="95">
        <f t="shared" si="4"/>
        <v>0</v>
      </c>
      <c r="P33" s="95" t="e">
        <f t="shared" si="5"/>
        <v>#VALUE!</v>
      </c>
    </row>
    <row r="34" spans="1:16" s="22" customFormat="1" ht="19.5" customHeight="1">
      <c r="A34" s="98"/>
      <c r="B34" s="98"/>
      <c r="C34" s="71"/>
      <c r="D34" s="95"/>
      <c r="E34" s="174"/>
      <c r="F34" s="164"/>
      <c r="G34" s="164"/>
      <c r="H34" s="164"/>
      <c r="I34" s="164"/>
      <c r="J34" s="164"/>
      <c r="K34" s="164"/>
      <c r="L34" s="164"/>
      <c r="M34" s="164"/>
      <c r="N34" s="164"/>
      <c r="O34" s="95">
        <f t="shared" si="4"/>
        <v>0</v>
      </c>
      <c r="P34" s="95" t="e">
        <f t="shared" si="5"/>
        <v>#VALUE!</v>
      </c>
    </row>
    <row r="35" spans="1:16" s="22" customFormat="1" ht="19.5" customHeight="1">
      <c r="A35" s="98"/>
      <c r="B35" s="98"/>
      <c r="C35" s="71"/>
      <c r="D35" s="95"/>
      <c r="E35" s="174"/>
      <c r="F35" s="164"/>
      <c r="G35" s="164"/>
      <c r="H35" s="164"/>
      <c r="I35" s="164"/>
      <c r="J35" s="164"/>
      <c r="K35" s="164"/>
      <c r="L35" s="164"/>
      <c r="M35" s="164"/>
      <c r="N35" s="164"/>
      <c r="O35" s="95">
        <f t="shared" si="4"/>
        <v>0</v>
      </c>
      <c r="P35" s="95" t="e">
        <f t="shared" si="5"/>
        <v>#VALUE!</v>
      </c>
    </row>
    <row r="36" spans="1:16" s="22" customFormat="1" ht="19.5" customHeight="1">
      <c r="A36" s="98"/>
      <c r="B36" s="98"/>
      <c r="C36" s="71"/>
      <c r="D36" s="95"/>
      <c r="E36" s="174"/>
      <c r="F36" s="164"/>
      <c r="G36" s="164"/>
      <c r="H36" s="164"/>
      <c r="I36" s="164"/>
      <c r="J36" s="164"/>
      <c r="K36" s="164"/>
      <c r="L36" s="164"/>
      <c r="M36" s="164"/>
      <c r="N36" s="164"/>
      <c r="O36" s="95">
        <f t="shared" si="4"/>
        <v>0</v>
      </c>
      <c r="P36" s="95" t="e">
        <f t="shared" si="5"/>
        <v>#VALUE!</v>
      </c>
    </row>
    <row r="37" spans="1:16" s="22" customFormat="1" ht="19.5" customHeight="1">
      <c r="A37" s="98"/>
      <c r="B37" s="98"/>
      <c r="C37" s="71"/>
      <c r="D37" s="95"/>
      <c r="E37" s="174"/>
      <c r="F37" s="164"/>
      <c r="G37" s="164"/>
      <c r="H37" s="164"/>
      <c r="I37" s="164"/>
      <c r="J37" s="164"/>
      <c r="K37" s="164"/>
      <c r="L37" s="164"/>
      <c r="M37" s="164"/>
      <c r="N37" s="164"/>
      <c r="O37" s="95">
        <f t="shared" si="4"/>
        <v>0</v>
      </c>
      <c r="P37" s="95" t="e">
        <f t="shared" si="5"/>
        <v>#VALUE!</v>
      </c>
    </row>
    <row r="38" spans="1:16" s="22" customFormat="1" ht="19.5" customHeight="1">
      <c r="A38" s="98"/>
      <c r="B38" s="98"/>
      <c r="C38" s="71"/>
      <c r="D38" s="95"/>
      <c r="E38" s="174"/>
      <c r="F38" s="164"/>
      <c r="G38" s="164"/>
      <c r="H38" s="164"/>
      <c r="I38" s="164"/>
      <c r="J38" s="164"/>
      <c r="K38" s="164"/>
      <c r="L38" s="164"/>
      <c r="M38" s="164"/>
      <c r="N38" s="164"/>
      <c r="O38" s="95">
        <f t="shared" si="4"/>
        <v>0</v>
      </c>
      <c r="P38" s="95" t="e">
        <f t="shared" si="5"/>
        <v>#VALUE!</v>
      </c>
    </row>
    <row r="39" spans="1:16" s="22" customFormat="1" ht="19.5" customHeight="1">
      <c r="A39" s="98"/>
      <c r="B39" s="98"/>
      <c r="C39" s="71"/>
      <c r="D39" s="95"/>
      <c r="E39" s="174"/>
      <c r="F39" s="164"/>
      <c r="G39" s="164"/>
      <c r="H39" s="164"/>
      <c r="I39" s="164"/>
      <c r="J39" s="164"/>
      <c r="K39" s="164"/>
      <c r="L39" s="164"/>
      <c r="M39" s="164"/>
      <c r="N39" s="164"/>
      <c r="O39" s="95">
        <f t="shared" si="4"/>
        <v>0</v>
      </c>
      <c r="P39" s="95" t="e">
        <f t="shared" si="5"/>
        <v>#VALUE!</v>
      </c>
    </row>
    <row r="40" spans="1:16" s="22" customFormat="1" ht="19.5" customHeight="1">
      <c r="A40" s="98"/>
      <c r="B40" s="98"/>
      <c r="C40" s="71"/>
      <c r="D40" s="95"/>
      <c r="E40" s="174"/>
      <c r="F40" s="164"/>
      <c r="G40" s="164"/>
      <c r="H40" s="164"/>
      <c r="I40" s="164"/>
      <c r="J40" s="164"/>
      <c r="K40" s="164"/>
      <c r="L40" s="164"/>
      <c r="M40" s="164"/>
      <c r="N40" s="164"/>
      <c r="O40" s="95">
        <f aca="true" t="shared" si="6" ref="O40:O46">SUM(G40:N40)</f>
        <v>0</v>
      </c>
      <c r="P40" s="95" t="e">
        <f aca="true" t="shared" si="7" ref="P40:P46">P39+F40-O40</f>
        <v>#VALUE!</v>
      </c>
    </row>
    <row r="41" spans="1:16" s="22" customFormat="1" ht="19.5" customHeight="1">
      <c r="A41" s="98">
        <v>3</v>
      </c>
      <c r="B41" s="98"/>
      <c r="C41" s="71"/>
      <c r="D41" s="95"/>
      <c r="E41" s="174"/>
      <c r="F41" s="164"/>
      <c r="G41" s="164"/>
      <c r="H41" s="164"/>
      <c r="I41" s="164"/>
      <c r="J41" s="164"/>
      <c r="K41" s="164"/>
      <c r="L41" s="164"/>
      <c r="M41" s="164"/>
      <c r="N41" s="164"/>
      <c r="O41" s="95">
        <f t="shared" si="6"/>
        <v>0</v>
      </c>
      <c r="P41" s="95" t="e">
        <f t="shared" si="7"/>
        <v>#VALUE!</v>
      </c>
    </row>
    <row r="42" spans="1:16" s="22" customFormat="1" ht="19.5" customHeight="1">
      <c r="A42" s="98">
        <v>3</v>
      </c>
      <c r="B42" s="98"/>
      <c r="C42" s="71"/>
      <c r="D42" s="95"/>
      <c r="E42" s="174"/>
      <c r="F42" s="164"/>
      <c r="G42" s="164"/>
      <c r="H42" s="164"/>
      <c r="I42" s="164"/>
      <c r="J42" s="164"/>
      <c r="K42" s="164"/>
      <c r="L42" s="164"/>
      <c r="M42" s="164"/>
      <c r="N42" s="164"/>
      <c r="O42" s="95">
        <f t="shared" si="6"/>
        <v>0</v>
      </c>
      <c r="P42" s="95" t="e">
        <f t="shared" si="7"/>
        <v>#VALUE!</v>
      </c>
    </row>
    <row r="43" spans="1:16" s="22" customFormat="1" ht="19.5" customHeight="1">
      <c r="A43" s="98">
        <v>3</v>
      </c>
      <c r="B43" s="98"/>
      <c r="C43" s="71"/>
      <c r="D43" s="95"/>
      <c r="E43" s="174"/>
      <c r="F43" s="164"/>
      <c r="G43" s="164"/>
      <c r="H43" s="164"/>
      <c r="I43" s="164"/>
      <c r="J43" s="164"/>
      <c r="K43" s="164"/>
      <c r="L43" s="164"/>
      <c r="M43" s="164"/>
      <c r="N43" s="164"/>
      <c r="O43" s="95">
        <f t="shared" si="6"/>
        <v>0</v>
      </c>
      <c r="P43" s="95" t="e">
        <f t="shared" si="7"/>
        <v>#VALUE!</v>
      </c>
    </row>
    <row r="44" spans="1:16" s="22" customFormat="1" ht="19.5" customHeight="1">
      <c r="A44" s="98">
        <v>3</v>
      </c>
      <c r="B44" s="98"/>
      <c r="C44" s="71"/>
      <c r="D44" s="95"/>
      <c r="E44" s="174"/>
      <c r="F44" s="95"/>
      <c r="G44" s="164"/>
      <c r="H44" s="164"/>
      <c r="I44" s="164"/>
      <c r="J44" s="164"/>
      <c r="K44" s="164"/>
      <c r="L44" s="164"/>
      <c r="M44" s="164"/>
      <c r="N44" s="164"/>
      <c r="O44" s="95">
        <f t="shared" si="6"/>
        <v>0</v>
      </c>
      <c r="P44" s="95" t="e">
        <f t="shared" si="7"/>
        <v>#VALUE!</v>
      </c>
    </row>
    <row r="45" spans="1:16" s="22" customFormat="1" ht="19.5" customHeight="1">
      <c r="A45" s="98">
        <v>3</v>
      </c>
      <c r="B45" s="98"/>
      <c r="C45" s="71"/>
      <c r="D45" s="95"/>
      <c r="E45" s="174"/>
      <c r="F45" s="95"/>
      <c r="G45" s="164"/>
      <c r="H45" s="164"/>
      <c r="I45" s="164"/>
      <c r="J45" s="164"/>
      <c r="K45" s="164"/>
      <c r="L45" s="164"/>
      <c r="M45" s="164"/>
      <c r="N45" s="164"/>
      <c r="O45" s="95">
        <f t="shared" si="6"/>
        <v>0</v>
      </c>
      <c r="P45" s="95" t="e">
        <f t="shared" si="7"/>
        <v>#VALUE!</v>
      </c>
    </row>
    <row r="46" spans="1:16" s="22" customFormat="1" ht="19.5" customHeight="1">
      <c r="A46" s="98">
        <v>3</v>
      </c>
      <c r="B46" s="98"/>
      <c r="C46" s="71"/>
      <c r="D46" s="95"/>
      <c r="E46" s="174"/>
      <c r="F46" s="164"/>
      <c r="G46" s="164"/>
      <c r="H46" s="164"/>
      <c r="I46" s="164"/>
      <c r="J46" s="164"/>
      <c r="K46" s="164"/>
      <c r="L46" s="164"/>
      <c r="M46" s="164"/>
      <c r="N46" s="164"/>
      <c r="O46" s="95">
        <f t="shared" si="6"/>
        <v>0</v>
      </c>
      <c r="P46" s="95" t="e">
        <f t="shared" si="7"/>
        <v>#VALUE!</v>
      </c>
    </row>
    <row r="47" spans="1:16" s="22" customFormat="1" ht="19.5" customHeight="1">
      <c r="A47" s="98">
        <v>3</v>
      </c>
      <c r="B47" s="98"/>
      <c r="C47" s="71"/>
      <c r="D47" s="95"/>
      <c r="E47" s="174"/>
      <c r="F47" s="164"/>
      <c r="G47" s="164"/>
      <c r="H47" s="164"/>
      <c r="I47" s="164"/>
      <c r="J47" s="164"/>
      <c r="K47" s="164"/>
      <c r="L47" s="164"/>
      <c r="M47" s="164"/>
      <c r="N47" s="164"/>
      <c r="O47" s="95">
        <f t="shared" si="4"/>
        <v>0</v>
      </c>
      <c r="P47" s="95" t="e">
        <f t="shared" si="5"/>
        <v>#VALUE!</v>
      </c>
    </row>
    <row r="48" spans="1:16" s="22" customFormat="1" ht="19.5" customHeight="1">
      <c r="A48" s="98">
        <v>3</v>
      </c>
      <c r="B48" s="98"/>
      <c r="C48" s="71"/>
      <c r="D48" s="95"/>
      <c r="E48" s="174"/>
      <c r="F48" s="164"/>
      <c r="G48" s="164"/>
      <c r="H48" s="164"/>
      <c r="I48" s="164"/>
      <c r="J48" s="164"/>
      <c r="K48" s="164"/>
      <c r="L48" s="164"/>
      <c r="M48" s="164"/>
      <c r="N48" s="164"/>
      <c r="O48" s="95">
        <f t="shared" si="4"/>
        <v>0</v>
      </c>
      <c r="P48" s="95" t="e">
        <f t="shared" si="5"/>
        <v>#VALUE!</v>
      </c>
    </row>
    <row r="49" spans="1:16" s="22" customFormat="1" ht="19.5" customHeight="1">
      <c r="A49" s="98">
        <v>3</v>
      </c>
      <c r="B49" s="98"/>
      <c r="C49" s="71"/>
      <c r="D49" s="95"/>
      <c r="E49" s="174"/>
      <c r="F49" s="164"/>
      <c r="G49" s="164"/>
      <c r="H49" s="164"/>
      <c r="I49" s="164"/>
      <c r="J49" s="164"/>
      <c r="K49" s="164"/>
      <c r="L49" s="164"/>
      <c r="M49" s="164"/>
      <c r="N49" s="164"/>
      <c r="O49" s="95">
        <f t="shared" si="4"/>
        <v>0</v>
      </c>
      <c r="P49" s="95" t="e">
        <f t="shared" si="5"/>
        <v>#VALUE!</v>
      </c>
    </row>
    <row r="50" spans="1:16" s="22" customFormat="1" ht="19.5" customHeight="1">
      <c r="A50" s="98">
        <v>3</v>
      </c>
      <c r="B50" s="98"/>
      <c r="C50" s="71"/>
      <c r="D50" s="95"/>
      <c r="E50" s="174"/>
      <c r="F50" s="164"/>
      <c r="G50" s="164"/>
      <c r="H50" s="164"/>
      <c r="I50" s="164"/>
      <c r="J50" s="164"/>
      <c r="K50" s="164"/>
      <c r="L50" s="164"/>
      <c r="M50" s="164"/>
      <c r="N50" s="164"/>
      <c r="O50" s="95">
        <f>SUM(G50:N50)</f>
        <v>0</v>
      </c>
      <c r="P50" s="95" t="e">
        <f>P49+F50-O50</f>
        <v>#VALUE!</v>
      </c>
    </row>
    <row r="51" spans="1:16" s="22" customFormat="1" ht="19.5" customHeight="1">
      <c r="A51" s="98">
        <v>3</v>
      </c>
      <c r="B51" s="98">
        <v>30</v>
      </c>
      <c r="C51" s="71" t="s">
        <v>316</v>
      </c>
      <c r="D51" s="95">
        <v>41</v>
      </c>
      <c r="E51" s="174" t="s">
        <v>314</v>
      </c>
      <c r="F51" s="164"/>
      <c r="G51" s="164"/>
      <c r="H51" s="164"/>
      <c r="I51" s="164"/>
      <c r="J51" s="164"/>
      <c r="K51" s="164"/>
      <c r="L51" s="164"/>
      <c r="M51" s="164"/>
      <c r="N51" s="164"/>
      <c r="O51" s="95">
        <f>SUM(G51:N51)</f>
        <v>0</v>
      </c>
      <c r="P51" s="95" t="e">
        <f>P50+F51-O51</f>
        <v>#VALUE!</v>
      </c>
    </row>
    <row r="52" spans="1:16" s="22" customFormat="1" ht="19.5" customHeight="1" hidden="1">
      <c r="A52" s="2"/>
      <c r="B52" s="2"/>
      <c r="C52" s="1"/>
      <c r="D52" s="1"/>
      <c r="E52" s="15"/>
      <c r="F52" s="1"/>
      <c r="G52" s="1"/>
      <c r="H52" s="1"/>
      <c r="I52" s="1"/>
      <c r="J52" s="1"/>
      <c r="K52" s="1"/>
      <c r="L52" s="1"/>
      <c r="M52" s="1"/>
      <c r="N52" s="1"/>
      <c r="O52" s="1">
        <f aca="true" t="shared" si="8" ref="O52:O78">SUM(G52:N52)</f>
        <v>0</v>
      </c>
      <c r="P52" s="1" t="e">
        <f>#REF!+F52-O52</f>
        <v>#REF!</v>
      </c>
    </row>
    <row r="53" spans="1:16" s="22" customFormat="1" ht="19.5" customHeight="1" hidden="1">
      <c r="A53" s="2"/>
      <c r="B53" s="2"/>
      <c r="C53" s="1"/>
      <c r="D53" s="1"/>
      <c r="E53" s="15"/>
      <c r="F53" s="1"/>
      <c r="G53" s="1"/>
      <c r="H53" s="1"/>
      <c r="I53" s="1"/>
      <c r="J53" s="1"/>
      <c r="K53" s="1"/>
      <c r="L53" s="1"/>
      <c r="M53" s="1"/>
      <c r="N53" s="1"/>
      <c r="O53" s="1">
        <f t="shared" si="8"/>
        <v>0</v>
      </c>
      <c r="P53" s="1" t="e">
        <f aca="true" t="shared" si="9" ref="P53:P76">P52+F53-O53</f>
        <v>#REF!</v>
      </c>
    </row>
    <row r="54" spans="1:16" s="22" customFormat="1" ht="19.5" customHeight="1" hidden="1">
      <c r="A54" s="2"/>
      <c r="B54" s="2"/>
      <c r="C54" s="1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>
        <f t="shared" si="8"/>
        <v>0</v>
      </c>
      <c r="P54" s="1" t="e">
        <f t="shared" si="9"/>
        <v>#REF!</v>
      </c>
    </row>
    <row r="55" spans="1:16" s="22" customFormat="1" ht="19.5" customHeight="1" hidden="1">
      <c r="A55" s="2"/>
      <c r="B55" s="2"/>
      <c r="C55" s="1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>
        <f t="shared" si="8"/>
        <v>0</v>
      </c>
      <c r="P55" s="1" t="e">
        <f t="shared" si="9"/>
        <v>#REF!</v>
      </c>
    </row>
    <row r="56" spans="1:16" s="22" customFormat="1" ht="19.5" customHeight="1" hidden="1">
      <c r="A56" s="2"/>
      <c r="B56" s="2"/>
      <c r="C56" s="1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>
        <f t="shared" si="8"/>
        <v>0</v>
      </c>
      <c r="P56" s="1" t="e">
        <f t="shared" si="9"/>
        <v>#REF!</v>
      </c>
    </row>
    <row r="57" spans="1:16" s="22" customFormat="1" ht="19.5" customHeight="1" hidden="1">
      <c r="A57" s="2"/>
      <c r="B57" s="2"/>
      <c r="C57" s="1"/>
      <c r="D57" s="1"/>
      <c r="E57" s="15"/>
      <c r="F57" s="1"/>
      <c r="G57" s="1"/>
      <c r="H57" s="1"/>
      <c r="I57" s="1"/>
      <c r="J57" s="1"/>
      <c r="K57" s="1"/>
      <c r="L57" s="1"/>
      <c r="M57" s="1"/>
      <c r="N57" s="1"/>
      <c r="O57" s="1">
        <f t="shared" si="8"/>
        <v>0</v>
      </c>
      <c r="P57" s="1" t="e">
        <f t="shared" si="9"/>
        <v>#REF!</v>
      </c>
    </row>
    <row r="58" spans="1:16" s="22" customFormat="1" ht="19.5" customHeight="1" hidden="1">
      <c r="A58" s="2"/>
      <c r="B58" s="2"/>
      <c r="C58" s="1"/>
      <c r="D58" s="1"/>
      <c r="E58" s="15"/>
      <c r="F58" s="1"/>
      <c r="G58" s="1"/>
      <c r="H58" s="1"/>
      <c r="I58" s="1"/>
      <c r="J58" s="1"/>
      <c r="K58" s="1"/>
      <c r="L58" s="1"/>
      <c r="M58" s="1"/>
      <c r="N58" s="1"/>
      <c r="O58" s="1">
        <f t="shared" si="8"/>
        <v>0</v>
      </c>
      <c r="P58" s="1" t="e">
        <f t="shared" si="9"/>
        <v>#REF!</v>
      </c>
    </row>
    <row r="59" spans="1:16" s="22" customFormat="1" ht="19.5" customHeight="1" hidden="1">
      <c r="A59" s="2"/>
      <c r="B59" s="2"/>
      <c r="C59" s="1"/>
      <c r="D59" s="1"/>
      <c r="E59" s="15"/>
      <c r="F59" s="1"/>
      <c r="G59" s="1"/>
      <c r="H59" s="1"/>
      <c r="I59" s="1"/>
      <c r="J59" s="1"/>
      <c r="K59" s="1"/>
      <c r="L59" s="1"/>
      <c r="M59" s="1"/>
      <c r="N59" s="1"/>
      <c r="O59" s="1">
        <f t="shared" si="8"/>
        <v>0</v>
      </c>
      <c r="P59" s="1" t="e">
        <f t="shared" si="9"/>
        <v>#REF!</v>
      </c>
    </row>
    <row r="60" spans="1:16" s="22" customFormat="1" ht="17.25" customHeight="1" hidden="1">
      <c r="A60" s="2"/>
      <c r="B60" s="2"/>
      <c r="C60" s="1"/>
      <c r="D60" s="1"/>
      <c r="E60" s="15"/>
      <c r="F60" s="1"/>
      <c r="G60" s="1"/>
      <c r="H60" s="1"/>
      <c r="I60" s="1"/>
      <c r="J60" s="1"/>
      <c r="K60" s="1"/>
      <c r="L60" s="1"/>
      <c r="M60" s="1"/>
      <c r="N60" s="1"/>
      <c r="O60" s="1">
        <f t="shared" si="8"/>
        <v>0</v>
      </c>
      <c r="P60" s="1" t="e">
        <f t="shared" si="9"/>
        <v>#REF!</v>
      </c>
    </row>
    <row r="61" spans="1:16" s="22" customFormat="1" ht="19.5" customHeight="1" hidden="1">
      <c r="A61" s="2"/>
      <c r="B61" s="2"/>
      <c r="C61" s="1"/>
      <c r="D61" s="1"/>
      <c r="E61" s="15"/>
      <c r="F61" s="1"/>
      <c r="G61" s="1"/>
      <c r="H61" s="1"/>
      <c r="I61" s="1"/>
      <c r="J61" s="1"/>
      <c r="K61" s="1"/>
      <c r="L61" s="1"/>
      <c r="M61" s="1"/>
      <c r="N61" s="1"/>
      <c r="O61" s="1">
        <f t="shared" si="8"/>
        <v>0</v>
      </c>
      <c r="P61" s="1" t="e">
        <f t="shared" si="9"/>
        <v>#REF!</v>
      </c>
    </row>
    <row r="62" spans="1:16" s="22" customFormat="1" ht="19.5" customHeight="1" hidden="1">
      <c r="A62" s="2"/>
      <c r="B62" s="2"/>
      <c r="C62" s="1"/>
      <c r="D62" s="1"/>
      <c r="E62" s="15"/>
      <c r="F62" s="1"/>
      <c r="G62" s="1"/>
      <c r="H62" s="1"/>
      <c r="I62" s="1"/>
      <c r="J62" s="1"/>
      <c r="K62" s="1"/>
      <c r="L62" s="1"/>
      <c r="M62" s="1"/>
      <c r="N62" s="1"/>
      <c r="O62" s="1">
        <f t="shared" si="8"/>
        <v>0</v>
      </c>
      <c r="P62" s="1" t="e">
        <f t="shared" si="9"/>
        <v>#REF!</v>
      </c>
    </row>
    <row r="63" spans="1:16" s="22" customFormat="1" ht="19.5" customHeight="1" hidden="1">
      <c r="A63" s="2"/>
      <c r="B63" s="2"/>
      <c r="C63" s="1"/>
      <c r="D63" s="1"/>
      <c r="E63" s="15"/>
      <c r="F63" s="1"/>
      <c r="G63" s="1"/>
      <c r="H63" s="1"/>
      <c r="I63" s="1"/>
      <c r="J63" s="1"/>
      <c r="K63" s="1"/>
      <c r="L63" s="1"/>
      <c r="M63" s="1"/>
      <c r="N63" s="1"/>
      <c r="O63" s="1">
        <f t="shared" si="8"/>
        <v>0</v>
      </c>
      <c r="P63" s="1" t="e">
        <f t="shared" si="9"/>
        <v>#REF!</v>
      </c>
    </row>
    <row r="64" spans="1:16" s="22" customFormat="1" ht="19.5" customHeight="1" hidden="1">
      <c r="A64" s="2"/>
      <c r="B64" s="2"/>
      <c r="C64" s="1"/>
      <c r="D64" s="1"/>
      <c r="E64" s="15"/>
      <c r="F64" s="1"/>
      <c r="G64" s="1"/>
      <c r="H64" s="1"/>
      <c r="I64" s="1"/>
      <c r="J64" s="1"/>
      <c r="K64" s="1"/>
      <c r="L64" s="1"/>
      <c r="M64" s="1"/>
      <c r="N64" s="1"/>
      <c r="O64" s="1">
        <f t="shared" si="8"/>
        <v>0</v>
      </c>
      <c r="P64" s="1" t="e">
        <f t="shared" si="9"/>
        <v>#REF!</v>
      </c>
    </row>
    <row r="65" spans="1:16" s="22" customFormat="1" ht="19.5" customHeight="1" hidden="1">
      <c r="A65" s="2"/>
      <c r="B65" s="2"/>
      <c r="C65" s="1"/>
      <c r="D65" s="1"/>
      <c r="E65" s="15"/>
      <c r="F65" s="1"/>
      <c r="G65" s="1"/>
      <c r="H65" s="1"/>
      <c r="I65" s="1"/>
      <c r="J65" s="1"/>
      <c r="K65" s="1"/>
      <c r="L65" s="1"/>
      <c r="M65" s="1"/>
      <c r="N65" s="1"/>
      <c r="O65" s="1">
        <f t="shared" si="8"/>
        <v>0</v>
      </c>
      <c r="P65" s="1" t="e">
        <f t="shared" si="9"/>
        <v>#REF!</v>
      </c>
    </row>
    <row r="66" spans="1:16" s="22" customFormat="1" ht="19.5" customHeight="1" hidden="1">
      <c r="A66" s="2"/>
      <c r="B66" s="2"/>
      <c r="C66" s="1"/>
      <c r="D66" s="1"/>
      <c r="E66" s="15"/>
      <c r="F66" s="1"/>
      <c r="G66" s="1"/>
      <c r="H66" s="1"/>
      <c r="I66" s="1"/>
      <c r="J66" s="1"/>
      <c r="K66" s="1"/>
      <c r="L66" s="1"/>
      <c r="M66" s="1"/>
      <c r="N66" s="1"/>
      <c r="O66" s="1">
        <f t="shared" si="8"/>
        <v>0</v>
      </c>
      <c r="P66" s="1" t="e">
        <f t="shared" si="9"/>
        <v>#REF!</v>
      </c>
    </row>
    <row r="67" spans="1:16" s="22" customFormat="1" ht="19.5" customHeight="1" hidden="1">
      <c r="A67" s="2"/>
      <c r="B67" s="2"/>
      <c r="C67" s="1"/>
      <c r="D67" s="1"/>
      <c r="E67" s="15"/>
      <c r="F67" s="1"/>
      <c r="G67" s="1"/>
      <c r="H67" s="1"/>
      <c r="I67" s="1"/>
      <c r="J67" s="1"/>
      <c r="K67" s="1"/>
      <c r="L67" s="1"/>
      <c r="M67" s="1"/>
      <c r="N67" s="1"/>
      <c r="O67" s="1">
        <f t="shared" si="8"/>
        <v>0</v>
      </c>
      <c r="P67" s="1" t="e">
        <f t="shared" si="9"/>
        <v>#REF!</v>
      </c>
    </row>
    <row r="68" spans="1:16" s="22" customFormat="1" ht="19.5" customHeight="1" hidden="1">
      <c r="A68" s="2"/>
      <c r="B68" s="2"/>
      <c r="C68" s="1"/>
      <c r="D68" s="1"/>
      <c r="E68" s="15"/>
      <c r="F68" s="1"/>
      <c r="G68" s="1"/>
      <c r="H68" s="1"/>
      <c r="I68" s="1"/>
      <c r="J68" s="1"/>
      <c r="K68" s="1"/>
      <c r="L68" s="1"/>
      <c r="M68" s="1"/>
      <c r="N68" s="1"/>
      <c r="O68" s="1">
        <f t="shared" si="8"/>
        <v>0</v>
      </c>
      <c r="P68" s="1" t="e">
        <f t="shared" si="9"/>
        <v>#REF!</v>
      </c>
    </row>
    <row r="69" spans="1:16" s="22" customFormat="1" ht="19.5" customHeight="1" hidden="1">
      <c r="A69" s="2"/>
      <c r="B69" s="2"/>
      <c r="C69" s="1"/>
      <c r="D69" s="1"/>
      <c r="E69" s="15"/>
      <c r="F69" s="1"/>
      <c r="G69" s="1"/>
      <c r="H69" s="1"/>
      <c r="I69" s="1"/>
      <c r="J69" s="1"/>
      <c r="K69" s="1"/>
      <c r="L69" s="1"/>
      <c r="M69" s="1"/>
      <c r="N69" s="1"/>
      <c r="O69" s="1">
        <f t="shared" si="8"/>
        <v>0</v>
      </c>
      <c r="P69" s="1" t="e">
        <f t="shared" si="9"/>
        <v>#REF!</v>
      </c>
    </row>
    <row r="70" spans="1:16" s="22" customFormat="1" ht="19.5" customHeight="1" hidden="1">
      <c r="A70" s="2"/>
      <c r="B70" s="2"/>
      <c r="C70" s="1"/>
      <c r="D70" s="1"/>
      <c r="E70" s="15"/>
      <c r="F70" s="1"/>
      <c r="G70" s="1"/>
      <c r="H70" s="1"/>
      <c r="I70" s="1"/>
      <c r="J70" s="1"/>
      <c r="K70" s="1"/>
      <c r="L70" s="1"/>
      <c r="M70" s="1"/>
      <c r="N70" s="1"/>
      <c r="O70" s="1">
        <f t="shared" si="8"/>
        <v>0</v>
      </c>
      <c r="P70" s="1" t="e">
        <f t="shared" si="9"/>
        <v>#REF!</v>
      </c>
    </row>
    <row r="71" spans="1:16" s="22" customFormat="1" ht="19.5" customHeight="1" hidden="1">
      <c r="A71" s="2"/>
      <c r="B71" s="2"/>
      <c r="C71" s="1"/>
      <c r="D71" s="1"/>
      <c r="E71" s="16"/>
      <c r="F71" s="14"/>
      <c r="G71" s="14"/>
      <c r="H71" s="1"/>
      <c r="I71" s="1"/>
      <c r="J71" s="1"/>
      <c r="K71" s="1"/>
      <c r="L71" s="1"/>
      <c r="M71" s="1"/>
      <c r="N71" s="1"/>
      <c r="O71" s="1">
        <f t="shared" si="8"/>
        <v>0</v>
      </c>
      <c r="P71" s="1" t="e">
        <f t="shared" si="9"/>
        <v>#REF!</v>
      </c>
    </row>
    <row r="72" spans="1:16" s="22" customFormat="1" ht="19.5" customHeight="1" hidden="1">
      <c r="A72" s="2"/>
      <c r="B72" s="2"/>
      <c r="C72" s="1"/>
      <c r="D72" s="1"/>
      <c r="E72" s="17"/>
      <c r="F72" s="1"/>
      <c r="G72" s="1"/>
      <c r="H72" s="1"/>
      <c r="I72" s="1"/>
      <c r="J72" s="1"/>
      <c r="K72" s="1"/>
      <c r="L72" s="1"/>
      <c r="M72" s="1"/>
      <c r="N72" s="1"/>
      <c r="O72" s="1">
        <f t="shared" si="8"/>
        <v>0</v>
      </c>
      <c r="P72" s="1" t="e">
        <f t="shared" si="9"/>
        <v>#REF!</v>
      </c>
    </row>
    <row r="73" spans="1:16" s="22" customFormat="1" ht="19.5" customHeight="1" hidden="1">
      <c r="A73" s="2"/>
      <c r="B73" s="2"/>
      <c r="C73" s="1"/>
      <c r="D73" s="1"/>
      <c r="E73" s="17"/>
      <c r="F73" s="1"/>
      <c r="G73" s="1"/>
      <c r="H73" s="1"/>
      <c r="I73" s="1"/>
      <c r="J73" s="1"/>
      <c r="K73" s="1"/>
      <c r="L73" s="1"/>
      <c r="M73" s="1"/>
      <c r="N73" s="1"/>
      <c r="O73" s="1">
        <f t="shared" si="8"/>
        <v>0</v>
      </c>
      <c r="P73" s="1" t="e">
        <f t="shared" si="9"/>
        <v>#REF!</v>
      </c>
    </row>
    <row r="74" spans="1:16" s="22" customFormat="1" ht="19.5" customHeight="1" hidden="1">
      <c r="A74" s="2"/>
      <c r="B74" s="2"/>
      <c r="C74" s="1"/>
      <c r="D74" s="1"/>
      <c r="E74" s="17"/>
      <c r="F74" s="1"/>
      <c r="G74" s="1"/>
      <c r="H74" s="1"/>
      <c r="I74" s="1"/>
      <c r="J74" s="1"/>
      <c r="K74" s="1"/>
      <c r="L74" s="1"/>
      <c r="M74" s="1"/>
      <c r="N74" s="1"/>
      <c r="O74" s="1">
        <f t="shared" si="8"/>
        <v>0</v>
      </c>
      <c r="P74" s="1" t="e">
        <f t="shared" si="9"/>
        <v>#REF!</v>
      </c>
    </row>
    <row r="75" spans="1:16" s="22" customFormat="1" ht="19.5" customHeight="1" hidden="1">
      <c r="A75" s="2"/>
      <c r="B75" s="2"/>
      <c r="C75" s="1"/>
      <c r="D75" s="1"/>
      <c r="E75" s="17"/>
      <c r="F75" s="1"/>
      <c r="G75" s="1"/>
      <c r="H75" s="1"/>
      <c r="I75" s="1"/>
      <c r="J75" s="1"/>
      <c r="K75" s="1"/>
      <c r="L75" s="1"/>
      <c r="M75" s="1"/>
      <c r="N75" s="1"/>
      <c r="O75" s="1">
        <f t="shared" si="8"/>
        <v>0</v>
      </c>
      <c r="P75" s="1" t="e">
        <f t="shared" si="9"/>
        <v>#REF!</v>
      </c>
    </row>
    <row r="76" spans="1:16" s="22" customFormat="1" ht="19.5" customHeight="1" hidden="1">
      <c r="A76" s="2"/>
      <c r="B76" s="2"/>
      <c r="C76" s="1"/>
      <c r="D76" s="1"/>
      <c r="E76" s="17"/>
      <c r="F76" s="1"/>
      <c r="G76" s="1"/>
      <c r="H76" s="1"/>
      <c r="I76" s="1"/>
      <c r="J76" s="1"/>
      <c r="K76" s="1"/>
      <c r="L76" s="1"/>
      <c r="M76" s="1"/>
      <c r="N76" s="1"/>
      <c r="O76" s="1">
        <f t="shared" si="8"/>
        <v>0</v>
      </c>
      <c r="P76" s="1" t="e">
        <f t="shared" si="9"/>
        <v>#REF!</v>
      </c>
    </row>
    <row r="77" spans="1:16" s="23" customFormat="1" ht="19.5" customHeight="1">
      <c r="A77" s="24"/>
      <c r="B77" s="24"/>
      <c r="C77" s="25"/>
      <c r="D77" s="11"/>
      <c r="E77" s="111" t="s">
        <v>249</v>
      </c>
      <c r="F77" s="101">
        <f>SUM(F5:F76)</f>
        <v>707470</v>
      </c>
      <c r="G77" s="101">
        <f aca="true" t="shared" si="10" ref="G77:N77">SUM(G5:G76)</f>
        <v>350</v>
      </c>
      <c r="H77" s="101">
        <f t="shared" si="10"/>
        <v>121415</v>
      </c>
      <c r="I77" s="101">
        <f t="shared" si="10"/>
        <v>12000</v>
      </c>
      <c r="J77" s="101">
        <f t="shared" si="10"/>
        <v>14160</v>
      </c>
      <c r="K77" s="101">
        <f t="shared" si="10"/>
        <v>0</v>
      </c>
      <c r="L77" s="101">
        <f t="shared" si="10"/>
        <v>26187</v>
      </c>
      <c r="M77" s="101">
        <f t="shared" si="10"/>
        <v>0</v>
      </c>
      <c r="N77" s="101">
        <f t="shared" si="10"/>
        <v>2484</v>
      </c>
      <c r="O77" s="101">
        <f t="shared" si="8"/>
        <v>176596</v>
      </c>
      <c r="P77" s="95">
        <f>F77-O77</f>
        <v>530874</v>
      </c>
    </row>
    <row r="78" spans="1:16" s="23" customFormat="1" ht="24" customHeight="1">
      <c r="A78" s="24"/>
      <c r="B78" s="24"/>
      <c r="C78" s="25"/>
      <c r="D78" s="11"/>
      <c r="E78" s="111" t="s">
        <v>250</v>
      </c>
      <c r="F78" s="101">
        <f>'02分類帳'!F65+'03分類帳'!F77</f>
        <v>3489086</v>
      </c>
      <c r="G78" s="101">
        <f>'02分類帳'!G65+'03分類帳'!G77</f>
        <v>206049</v>
      </c>
      <c r="H78" s="101">
        <f>'02分類帳'!H65+'03分類帳'!H77</f>
        <v>1751500</v>
      </c>
      <c r="I78" s="101">
        <f>'02分類帳'!I65+'03分類帳'!I77</f>
        <v>25500</v>
      </c>
      <c r="J78" s="101">
        <f>'02分類帳'!J65+'03分類帳'!J77</f>
        <v>58336</v>
      </c>
      <c r="K78" s="101">
        <f>'02分類帳'!K65+'03分類帳'!K77</f>
        <v>343415</v>
      </c>
      <c r="L78" s="101">
        <f>'02分類帳'!L65+'03分類帳'!L77</f>
        <v>250101</v>
      </c>
      <c r="M78" s="101">
        <f>'02分類帳'!M65+'03分類帳'!M77</f>
        <v>109080</v>
      </c>
      <c r="N78" s="101">
        <f>'02分類帳'!N65+'03分類帳'!N77</f>
        <v>18588</v>
      </c>
      <c r="O78" s="101">
        <f t="shared" si="8"/>
        <v>2762569</v>
      </c>
      <c r="P78" s="101">
        <f>F78-O78</f>
        <v>726517</v>
      </c>
    </row>
    <row r="79" spans="1:16" ht="39.75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</row>
    <row r="80" spans="1:16" s="21" customFormat="1" ht="51" customHeight="1">
      <c r="A80" s="27"/>
      <c r="B80" s="27"/>
      <c r="C80" s="27"/>
      <c r="D80" s="27"/>
      <c r="E80" s="47" t="s">
        <v>157</v>
      </c>
      <c r="F80" s="5" t="s">
        <v>32</v>
      </c>
      <c r="G80" s="5" t="s">
        <v>73</v>
      </c>
      <c r="H80" s="5" t="s">
        <v>165</v>
      </c>
      <c r="I80" s="5" t="s">
        <v>156</v>
      </c>
      <c r="J80" s="5" t="s">
        <v>167</v>
      </c>
      <c r="K80" s="5" t="s">
        <v>33</v>
      </c>
      <c r="L80" s="5"/>
      <c r="M80" s="5"/>
      <c r="N80" s="5"/>
      <c r="O80" s="432" t="s">
        <v>153</v>
      </c>
      <c r="P80" s="433"/>
    </row>
    <row r="81" spans="1:16" ht="34.5" customHeight="1">
      <c r="A81" s="26"/>
      <c r="B81" s="26"/>
      <c r="C81" s="26"/>
      <c r="D81" s="26"/>
      <c r="E81" s="18"/>
      <c r="F81" s="95">
        <f>F77</f>
        <v>707470</v>
      </c>
      <c r="G81" s="95"/>
      <c r="H81" s="95"/>
      <c r="I81" s="96"/>
      <c r="J81" s="95"/>
      <c r="K81" s="95"/>
      <c r="L81" s="95"/>
      <c r="M81" s="97"/>
      <c r="N81" s="97"/>
      <c r="O81" s="422">
        <f>SUM(F81:N81)</f>
        <v>707470</v>
      </c>
      <c r="P81" s="423"/>
    </row>
  </sheetData>
  <sheetProtection/>
  <mergeCells count="9">
    <mergeCell ref="I1:J1"/>
    <mergeCell ref="O80:P80"/>
    <mergeCell ref="O81:P81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5905511811023623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63" customWidth="1"/>
    <col min="2" max="2" width="14.25390625" style="69" customWidth="1"/>
    <col min="3" max="3" width="38.50390625" style="63" customWidth="1"/>
    <col min="4" max="4" width="16.375" style="63" customWidth="1"/>
    <col min="5" max="5" width="14.50390625" style="69" customWidth="1"/>
    <col min="6" max="6" width="11.625" style="63" customWidth="1"/>
    <col min="7" max="7" width="14.50390625" style="69" customWidth="1"/>
    <col min="8" max="8" width="11.00390625" style="63" customWidth="1"/>
    <col min="9" max="16384" width="8.875" style="63" customWidth="1"/>
  </cols>
  <sheetData>
    <row r="1" spans="1:8" ht="26.25" thickBot="1">
      <c r="A1" s="438" t="str">
        <f>'02結算'!A1:C1</f>
        <v>嘉義縣立義竹國民中學</v>
      </c>
      <c r="B1" s="438"/>
      <c r="C1" s="438"/>
      <c r="D1" s="120" t="str">
        <f>'基本資料'!A12</f>
        <v>103年3月份</v>
      </c>
      <c r="E1" s="119" t="s">
        <v>203</v>
      </c>
      <c r="F1" s="119"/>
      <c r="G1" s="119"/>
      <c r="H1" s="119"/>
    </row>
    <row r="2" spans="1:8" ht="25.5" customHeight="1">
      <c r="A2" s="442" t="s">
        <v>83</v>
      </c>
      <c r="B2" s="443"/>
      <c r="C2" s="365"/>
      <c r="D2" s="364" t="s">
        <v>84</v>
      </c>
      <c r="E2" s="443"/>
      <c r="F2" s="365"/>
      <c r="G2" s="364" t="s">
        <v>62</v>
      </c>
      <c r="H2" s="444"/>
    </row>
    <row r="3" spans="1:8" ht="25.5" customHeight="1">
      <c r="A3" s="3" t="s">
        <v>85</v>
      </c>
      <c r="B3" s="64" t="s">
        <v>86</v>
      </c>
      <c r="C3" s="4" t="s">
        <v>87</v>
      </c>
      <c r="D3" s="4" t="s">
        <v>88</v>
      </c>
      <c r="E3" s="64" t="s">
        <v>89</v>
      </c>
      <c r="F3" s="4" t="s">
        <v>56</v>
      </c>
      <c r="G3" s="64" t="s">
        <v>89</v>
      </c>
      <c r="H3" s="48" t="s">
        <v>56</v>
      </c>
    </row>
    <row r="4" spans="1:8" ht="25.5" customHeight="1">
      <c r="A4" s="3" t="s">
        <v>69</v>
      </c>
      <c r="B4" s="65">
        <f>'03分類帳'!P4</f>
        <v>195643</v>
      </c>
      <c r="C4" s="427" t="s">
        <v>699</v>
      </c>
      <c r="D4" s="4" t="s">
        <v>137</v>
      </c>
      <c r="E4" s="65">
        <f>'03分類帳'!G77</f>
        <v>350</v>
      </c>
      <c r="F4" s="66">
        <f>E4/(E13-E8)</f>
        <v>0.0019819248454098623</v>
      </c>
      <c r="G4" s="65">
        <f>'03分類帳'!G78</f>
        <v>206049</v>
      </c>
      <c r="H4" s="121">
        <f>G4/(G13-G8)</f>
        <v>0.08517399057687108</v>
      </c>
    </row>
    <row r="5" spans="1:8" ht="25.5" customHeight="1">
      <c r="A5" s="3" t="s">
        <v>71</v>
      </c>
      <c r="B5" s="65">
        <f>'03分類帳'!F81</f>
        <v>707470</v>
      </c>
      <c r="C5" s="428"/>
      <c r="D5" s="4" t="s">
        <v>138</v>
      </c>
      <c r="E5" s="65">
        <f>'03分類帳'!H77</f>
        <v>121415</v>
      </c>
      <c r="F5" s="66">
        <f>E5/(E13-E8)</f>
        <v>0.6875297288726812</v>
      </c>
      <c r="G5" s="65">
        <f>'03分類帳'!H78</f>
        <v>1751500</v>
      </c>
      <c r="H5" s="121">
        <f>G5/(G13-G8)</f>
        <v>0.7240134361020423</v>
      </c>
    </row>
    <row r="6" spans="1:8" ht="29.25" customHeight="1">
      <c r="A6" s="122" t="s">
        <v>73</v>
      </c>
      <c r="B6" s="65">
        <f>'03分類帳'!G81</f>
        <v>0</v>
      </c>
      <c r="C6" s="428"/>
      <c r="D6" s="4" t="s">
        <v>139</v>
      </c>
      <c r="E6" s="65">
        <f>'03分類帳'!I77</f>
        <v>12000</v>
      </c>
      <c r="F6" s="66">
        <f>E6/(E13-E8)</f>
        <v>0.06795170898548099</v>
      </c>
      <c r="G6" s="65">
        <f>'03分類帳'!I78</f>
        <v>25500</v>
      </c>
      <c r="H6" s="121">
        <f>G6/(G13-G8)</f>
        <v>0.010540875033172754</v>
      </c>
    </row>
    <row r="7" spans="1:8" ht="31.5">
      <c r="A7" s="123" t="s">
        <v>165</v>
      </c>
      <c r="B7" s="65">
        <f>'03分類帳'!H81</f>
        <v>0</v>
      </c>
      <c r="C7" s="428"/>
      <c r="D7" s="4" t="s">
        <v>140</v>
      </c>
      <c r="E7" s="65">
        <f>'03分類帳'!J77</f>
        <v>14160</v>
      </c>
      <c r="F7" s="66">
        <f>E7/(E13-E8)</f>
        <v>0.08018301660286756</v>
      </c>
      <c r="G7" s="65">
        <f>'03分類帳'!J78</f>
        <v>58336</v>
      </c>
      <c r="H7" s="121">
        <f>G7/(G13-G8)</f>
        <v>0.02411421513471238</v>
      </c>
    </row>
    <row r="8" spans="1:8" ht="31.5">
      <c r="A8" s="123" t="s">
        <v>155</v>
      </c>
      <c r="B8" s="65">
        <f>'03分類帳'!I81</f>
        <v>0</v>
      </c>
      <c r="C8" s="428"/>
      <c r="D8" s="4" t="s">
        <v>141</v>
      </c>
      <c r="E8" s="65">
        <f>'03分類帳'!K77</f>
        <v>0</v>
      </c>
      <c r="F8" s="66"/>
      <c r="G8" s="65">
        <f>'03分類帳'!K78</f>
        <v>343415</v>
      </c>
      <c r="H8" s="121"/>
    </row>
    <row r="9" spans="1:8" ht="32.25" customHeight="1">
      <c r="A9" s="124" t="s">
        <v>167</v>
      </c>
      <c r="B9" s="65">
        <f>'03分類帳'!J81</f>
        <v>0</v>
      </c>
      <c r="C9" s="428"/>
      <c r="D9" s="4" t="s">
        <v>142</v>
      </c>
      <c r="E9" s="65">
        <f>'03分類帳'!L77</f>
        <v>26187</v>
      </c>
      <c r="F9" s="66">
        <f>E9/(E13-E8)</f>
        <v>0.14828761693356587</v>
      </c>
      <c r="G9" s="65">
        <f>'03分類帳'!L78</f>
        <v>250101</v>
      </c>
      <c r="H9" s="121">
        <f>G9/(G13-G8)</f>
        <v>0.10338366222241328</v>
      </c>
    </row>
    <row r="10" spans="1:8" ht="30" customHeight="1">
      <c r="A10" s="3" t="s">
        <v>144</v>
      </c>
      <c r="B10" s="65">
        <f>'03分類帳'!K81</f>
        <v>0</v>
      </c>
      <c r="C10" s="428"/>
      <c r="D10" s="4" t="s">
        <v>143</v>
      </c>
      <c r="E10" s="65">
        <f>'03分類帳'!M77</f>
        <v>0</v>
      </c>
      <c r="F10" s="66">
        <f>E10/(E13-E8)</f>
        <v>0</v>
      </c>
      <c r="G10" s="65">
        <f>'03分類帳'!M78</f>
        <v>109080</v>
      </c>
      <c r="H10" s="121">
        <f>G10/(G13-G8)</f>
        <v>0.0450901430830778</v>
      </c>
    </row>
    <row r="11" spans="1:8" ht="30.75" customHeight="1">
      <c r="A11" s="124"/>
      <c r="B11" s="65"/>
      <c r="C11" s="428"/>
      <c r="D11" s="4" t="s">
        <v>145</v>
      </c>
      <c r="E11" s="65">
        <f>'03分類帳'!N77</f>
        <v>2484</v>
      </c>
      <c r="F11" s="66">
        <f>E11/(E13-E8)</f>
        <v>0.014066003759994564</v>
      </c>
      <c r="G11" s="65">
        <f>'03分類帳'!N78</f>
        <v>18588</v>
      </c>
      <c r="H11" s="121">
        <f>G11/(G13-G8)</f>
        <v>0.007683677847710398</v>
      </c>
    </row>
    <row r="12" spans="1:8" ht="25.5" customHeight="1">
      <c r="A12" s="3"/>
      <c r="B12" s="65"/>
      <c r="C12" s="429" t="s">
        <v>700</v>
      </c>
      <c r="D12" s="47"/>
      <c r="E12" s="65"/>
      <c r="F12" s="66"/>
      <c r="G12" s="65"/>
      <c r="H12" s="121"/>
    </row>
    <row r="13" spans="1:8" ht="33" customHeight="1">
      <c r="A13" s="3"/>
      <c r="B13" s="65"/>
      <c r="C13" s="429"/>
      <c r="D13" s="4" t="s">
        <v>146</v>
      </c>
      <c r="E13" s="65">
        <f>SUM(E4:E12)</f>
        <v>176596</v>
      </c>
      <c r="F13" s="66">
        <f>(E13-E8)/(E13-E8)</f>
        <v>1</v>
      </c>
      <c r="G13" s="65">
        <f>SUM(G4:G12)</f>
        <v>2762569</v>
      </c>
      <c r="H13" s="121">
        <f>(G13-G8)/(G13-G8)</f>
        <v>1</v>
      </c>
    </row>
    <row r="14" spans="1:8" ht="32.25" customHeight="1">
      <c r="A14" s="3" t="s">
        <v>147</v>
      </c>
      <c r="B14" s="65">
        <f>SUM(B5:B13)</f>
        <v>707470</v>
      </c>
      <c r="C14" s="429"/>
      <c r="D14" s="4" t="s">
        <v>148</v>
      </c>
      <c r="E14" s="65">
        <f>'03分類帳'!P78</f>
        <v>726517</v>
      </c>
      <c r="F14" s="66"/>
      <c r="G14" s="65">
        <f>E14</f>
        <v>726517</v>
      </c>
      <c r="H14" s="121"/>
    </row>
    <row r="15" spans="1:8" ht="33" customHeight="1">
      <c r="A15" s="3" t="s">
        <v>149</v>
      </c>
      <c r="B15" s="65">
        <f>B14+B4</f>
        <v>903113</v>
      </c>
      <c r="C15" s="430"/>
      <c r="D15" s="4" t="s">
        <v>149</v>
      </c>
      <c r="E15" s="65">
        <f>E13+E14</f>
        <v>903113</v>
      </c>
      <c r="F15" s="67">
        <f>SUM(F4:F11)</f>
        <v>0.9999999999999999</v>
      </c>
      <c r="G15" s="65">
        <f>G13+G14</f>
        <v>3489086</v>
      </c>
      <c r="H15" s="125">
        <f>SUM(H4:H11)</f>
        <v>1</v>
      </c>
    </row>
    <row r="16" spans="1:8" ht="66.75" customHeight="1" thickBot="1">
      <c r="A16" s="68" t="s">
        <v>150</v>
      </c>
      <c r="B16" s="439" t="s">
        <v>151</v>
      </c>
      <c r="C16" s="440"/>
      <c r="D16" s="440"/>
      <c r="E16" s="440"/>
      <c r="F16" s="440"/>
      <c r="G16" s="440"/>
      <c r="H16" s="441"/>
    </row>
    <row r="17" spans="1:8" ht="21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3" topLeftCell="BM13" activePane="bottomLeft" state="frozen"/>
      <selection pane="topLeft" activeCell="A1" sqref="A1"/>
      <selection pane="bottomLeft" activeCell="F49" sqref="F49"/>
    </sheetView>
  </sheetViews>
  <sheetFormatPr defaultColWidth="8.875" defaultRowHeight="16.5"/>
  <cols>
    <col min="1" max="1" width="2.75390625" style="79" customWidth="1"/>
    <col min="2" max="2" width="3.375" style="79" customWidth="1"/>
    <col min="3" max="3" width="2.50390625" style="79" customWidth="1"/>
    <col min="4" max="4" width="4.00390625" style="79" customWidth="1"/>
    <col min="5" max="5" width="20.875" style="79" customWidth="1"/>
    <col min="6" max="6" width="10.75390625" style="79" customWidth="1"/>
    <col min="7" max="7" width="9.125" style="79" customWidth="1"/>
    <col min="8" max="8" width="10.75390625" style="79" customWidth="1"/>
    <col min="9" max="10" width="8.625" style="79" customWidth="1"/>
    <col min="11" max="11" width="9.125" style="79" customWidth="1"/>
    <col min="12" max="12" width="9.00390625" style="79" customWidth="1"/>
    <col min="13" max="13" width="10.00390625" style="79" bestFit="1" customWidth="1"/>
    <col min="14" max="14" width="8.625" style="79" customWidth="1"/>
    <col min="15" max="15" width="9.875" style="79" customWidth="1"/>
    <col min="16" max="16" width="11.50390625" style="79" customWidth="1"/>
    <col min="17" max="17" width="6.50390625" style="79" customWidth="1"/>
    <col min="18" max="16384" width="8.875" style="79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'基本資料'!A13</f>
        <v>103年4月份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80" customFormat="1" ht="16.5">
      <c r="A2" s="424" t="s">
        <v>177</v>
      </c>
      <c r="B2" s="424"/>
      <c r="C2" s="424" t="s">
        <v>178</v>
      </c>
      <c r="D2" s="424"/>
      <c r="E2" s="424" t="s">
        <v>179</v>
      </c>
      <c r="F2" s="4" t="s">
        <v>180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181</v>
      </c>
    </row>
    <row r="3" spans="1:16" s="80" customFormat="1" ht="28.5">
      <c r="A3" s="4" t="s">
        <v>182</v>
      </c>
      <c r="B3" s="4" t="s">
        <v>183</v>
      </c>
      <c r="C3" s="4" t="s">
        <v>184</v>
      </c>
      <c r="D3" s="4" t="s">
        <v>185</v>
      </c>
      <c r="E3" s="424"/>
      <c r="F3" s="4" t="s">
        <v>186</v>
      </c>
      <c r="G3" s="4" t="s">
        <v>187</v>
      </c>
      <c r="H3" s="4" t="s">
        <v>188</v>
      </c>
      <c r="I3" s="4" t="s">
        <v>189</v>
      </c>
      <c r="J3" s="4" t="s">
        <v>190</v>
      </c>
      <c r="K3" s="4" t="s">
        <v>191</v>
      </c>
      <c r="L3" s="5" t="s">
        <v>192</v>
      </c>
      <c r="M3" s="5" t="s">
        <v>193</v>
      </c>
      <c r="N3" s="4" t="s">
        <v>194</v>
      </c>
      <c r="O3" s="4" t="s">
        <v>195</v>
      </c>
      <c r="P3" s="424"/>
    </row>
    <row r="4" spans="1:16" s="82" customFormat="1" ht="19.5" customHeight="1">
      <c r="A4" s="98">
        <v>4</v>
      </c>
      <c r="B4" s="97">
        <v>1</v>
      </c>
      <c r="C4" s="1" t="s">
        <v>35</v>
      </c>
      <c r="D4" s="1" t="s">
        <v>35</v>
      </c>
      <c r="E4" s="81" t="s">
        <v>201</v>
      </c>
      <c r="F4" s="95">
        <f>'03分類帳'!P78</f>
        <v>726517</v>
      </c>
      <c r="G4" s="95"/>
      <c r="H4" s="95"/>
      <c r="I4" s="95"/>
      <c r="J4" s="95"/>
      <c r="K4" s="95"/>
      <c r="L4" s="95"/>
      <c r="M4" s="95"/>
      <c r="N4" s="95"/>
      <c r="O4" s="95">
        <f aca="true" t="shared" si="0" ref="O4:O45">SUM(G4:N4)</f>
        <v>0</v>
      </c>
      <c r="P4" s="95">
        <f>F4</f>
        <v>726517</v>
      </c>
    </row>
    <row r="5" spans="1:16" s="82" customFormat="1" ht="19.5" customHeight="1">
      <c r="A5" s="98"/>
      <c r="B5" s="98">
        <v>1</v>
      </c>
      <c r="C5" s="71" t="s">
        <v>317</v>
      </c>
      <c r="D5" s="95">
        <v>67</v>
      </c>
      <c r="E5" s="77" t="s">
        <v>354</v>
      </c>
      <c r="F5" s="95"/>
      <c r="G5" s="95"/>
      <c r="H5" s="95"/>
      <c r="I5" s="95"/>
      <c r="J5" s="95"/>
      <c r="K5" s="95">
        <v>41100</v>
      </c>
      <c r="L5" s="95"/>
      <c r="M5" s="95"/>
      <c r="N5" s="95"/>
      <c r="O5" s="95">
        <f t="shared" si="0"/>
        <v>41100</v>
      </c>
      <c r="P5" s="95">
        <f aca="true" t="shared" si="1" ref="P5:P36">P4+F5-O5</f>
        <v>685417</v>
      </c>
    </row>
    <row r="6" spans="1:16" s="82" customFormat="1" ht="19.5" customHeight="1">
      <c r="A6" s="98"/>
      <c r="B6" s="98"/>
      <c r="C6" s="71" t="s">
        <v>317</v>
      </c>
      <c r="D6" s="95">
        <v>67</v>
      </c>
      <c r="E6" s="77" t="s">
        <v>355</v>
      </c>
      <c r="F6" s="95"/>
      <c r="G6" s="95"/>
      <c r="H6" s="95"/>
      <c r="I6" s="95"/>
      <c r="J6" s="95"/>
      <c r="K6" s="95">
        <v>2100</v>
      </c>
      <c r="L6" s="95"/>
      <c r="M6" s="95"/>
      <c r="N6" s="95"/>
      <c r="O6" s="95">
        <f t="shared" si="0"/>
        <v>2100</v>
      </c>
      <c r="P6" s="95">
        <f t="shared" si="1"/>
        <v>683317</v>
      </c>
    </row>
    <row r="7" spans="1:16" s="82" customFormat="1" ht="19.5" customHeight="1">
      <c r="A7" s="98"/>
      <c r="B7" s="98"/>
      <c r="C7" s="71" t="s">
        <v>317</v>
      </c>
      <c r="D7" s="95">
        <v>67</v>
      </c>
      <c r="E7" s="77" t="s">
        <v>338</v>
      </c>
      <c r="F7" s="95"/>
      <c r="G7" s="95"/>
      <c r="H7" s="95"/>
      <c r="I7" s="95"/>
      <c r="J7" s="95"/>
      <c r="K7" s="95"/>
      <c r="L7" s="95"/>
      <c r="M7" s="95"/>
      <c r="N7" s="95">
        <v>800</v>
      </c>
      <c r="O7" s="95">
        <f t="shared" si="0"/>
        <v>800</v>
      </c>
      <c r="P7" s="95">
        <f t="shared" si="1"/>
        <v>682517</v>
      </c>
    </row>
    <row r="8" spans="1:16" s="82" customFormat="1" ht="19.5" customHeight="1">
      <c r="A8" s="98"/>
      <c r="B8" s="98"/>
      <c r="C8" s="71" t="s">
        <v>317</v>
      </c>
      <c r="D8" s="95">
        <v>67</v>
      </c>
      <c r="E8" s="77" t="s">
        <v>356</v>
      </c>
      <c r="F8" s="95"/>
      <c r="G8" s="95">
        <v>2496</v>
      </c>
      <c r="H8" s="95"/>
      <c r="I8" s="95"/>
      <c r="J8" s="95"/>
      <c r="K8" s="95"/>
      <c r="L8" s="95"/>
      <c r="M8" s="95"/>
      <c r="N8" s="95"/>
      <c r="O8" s="95">
        <f t="shared" si="0"/>
        <v>2496</v>
      </c>
      <c r="P8" s="95">
        <f t="shared" si="1"/>
        <v>680021</v>
      </c>
    </row>
    <row r="9" spans="1:16" s="82" customFormat="1" ht="19.5" customHeight="1">
      <c r="A9" s="98"/>
      <c r="B9" s="98"/>
      <c r="C9" s="71" t="s">
        <v>317</v>
      </c>
      <c r="D9" s="95">
        <v>67</v>
      </c>
      <c r="E9" s="77" t="s">
        <v>357</v>
      </c>
      <c r="F9" s="95"/>
      <c r="G9" s="95"/>
      <c r="H9" s="95">
        <v>2860</v>
      </c>
      <c r="I9" s="95"/>
      <c r="J9" s="95"/>
      <c r="K9" s="95"/>
      <c r="L9" s="95"/>
      <c r="M9" s="95"/>
      <c r="N9" s="95"/>
      <c r="O9" s="95">
        <f t="shared" si="0"/>
        <v>2860</v>
      </c>
      <c r="P9" s="95">
        <f t="shared" si="1"/>
        <v>677161</v>
      </c>
    </row>
    <row r="10" spans="1:16" s="82" customFormat="1" ht="19.5" customHeight="1">
      <c r="A10" s="98"/>
      <c r="B10" s="98"/>
      <c r="C10" s="71" t="s">
        <v>317</v>
      </c>
      <c r="D10" s="95">
        <v>67</v>
      </c>
      <c r="E10" s="77" t="s">
        <v>358</v>
      </c>
      <c r="F10" s="95"/>
      <c r="G10" s="95"/>
      <c r="H10" s="95">
        <v>1800</v>
      </c>
      <c r="I10" s="95"/>
      <c r="J10" s="95"/>
      <c r="K10" s="95"/>
      <c r="L10" s="95"/>
      <c r="M10" s="95"/>
      <c r="N10" s="95"/>
      <c r="O10" s="95">
        <f t="shared" si="0"/>
        <v>1800</v>
      </c>
      <c r="P10" s="95">
        <f t="shared" si="1"/>
        <v>675361</v>
      </c>
    </row>
    <row r="11" spans="1:16" s="82" customFormat="1" ht="19.5" customHeight="1">
      <c r="A11" s="98"/>
      <c r="B11" s="98"/>
      <c r="C11" s="71" t="s">
        <v>317</v>
      </c>
      <c r="D11" s="95">
        <v>68</v>
      </c>
      <c r="E11" s="77" t="s">
        <v>370</v>
      </c>
      <c r="F11" s="95"/>
      <c r="G11" s="95">
        <v>5435</v>
      </c>
      <c r="H11" s="95"/>
      <c r="I11" s="95"/>
      <c r="J11" s="95"/>
      <c r="K11" s="95"/>
      <c r="L11" s="95"/>
      <c r="M11" s="95"/>
      <c r="N11" s="95"/>
      <c r="O11" s="95">
        <f t="shared" si="0"/>
        <v>5435</v>
      </c>
      <c r="P11" s="95">
        <f t="shared" si="1"/>
        <v>669926</v>
      </c>
    </row>
    <row r="12" spans="1:16" s="82" customFormat="1" ht="19.5" customHeight="1">
      <c r="A12" s="98"/>
      <c r="B12" s="98">
        <v>1</v>
      </c>
      <c r="C12" s="71" t="s">
        <v>13</v>
      </c>
      <c r="D12" s="95">
        <v>29</v>
      </c>
      <c r="E12" s="77" t="s">
        <v>359</v>
      </c>
      <c r="F12" s="95">
        <v>1140</v>
      </c>
      <c r="G12" s="95"/>
      <c r="H12" s="95"/>
      <c r="I12" s="95"/>
      <c r="J12" s="95"/>
      <c r="K12" s="95"/>
      <c r="L12" s="95"/>
      <c r="M12" s="95"/>
      <c r="N12" s="95"/>
      <c r="O12" s="95">
        <f t="shared" si="0"/>
        <v>0</v>
      </c>
      <c r="P12" s="95">
        <f t="shared" si="1"/>
        <v>671066</v>
      </c>
    </row>
    <row r="13" spans="1:16" s="82" customFormat="1" ht="19.5" customHeight="1">
      <c r="A13" s="98"/>
      <c r="B13" s="98"/>
      <c r="C13" s="71" t="s">
        <v>13</v>
      </c>
      <c r="D13" s="95">
        <v>29</v>
      </c>
      <c r="E13" s="77" t="s">
        <v>361</v>
      </c>
      <c r="F13" s="95">
        <v>400</v>
      </c>
      <c r="G13" s="95"/>
      <c r="H13" s="95"/>
      <c r="I13" s="95"/>
      <c r="J13" s="95"/>
      <c r="K13" s="95"/>
      <c r="L13" s="95"/>
      <c r="M13" s="95"/>
      <c r="N13" s="95"/>
      <c r="O13" s="95">
        <f t="shared" si="0"/>
        <v>0</v>
      </c>
      <c r="P13" s="95">
        <f t="shared" si="1"/>
        <v>671466</v>
      </c>
    </row>
    <row r="14" spans="1:16" s="82" customFormat="1" ht="19.5" customHeight="1">
      <c r="A14" s="98"/>
      <c r="B14" s="98">
        <v>2</v>
      </c>
      <c r="C14" s="71" t="s">
        <v>13</v>
      </c>
      <c r="D14" s="95">
        <v>30</v>
      </c>
      <c r="E14" s="77" t="s">
        <v>362</v>
      </c>
      <c r="F14" s="95">
        <v>120010</v>
      </c>
      <c r="G14" s="95"/>
      <c r="H14" s="95"/>
      <c r="I14" s="95"/>
      <c r="J14" s="95"/>
      <c r="K14" s="95"/>
      <c r="L14" s="95"/>
      <c r="M14" s="95"/>
      <c r="N14" s="95"/>
      <c r="O14" s="95">
        <f t="shared" si="0"/>
        <v>0</v>
      </c>
      <c r="P14" s="95">
        <f t="shared" si="1"/>
        <v>791476</v>
      </c>
    </row>
    <row r="15" spans="1:16" s="82" customFormat="1" ht="19.5" customHeight="1">
      <c r="A15" s="98"/>
      <c r="B15" s="98">
        <v>10</v>
      </c>
      <c r="C15" s="71" t="s">
        <v>317</v>
      </c>
      <c r="D15" s="95">
        <v>69</v>
      </c>
      <c r="E15" s="77" t="s">
        <v>364</v>
      </c>
      <c r="F15" s="95"/>
      <c r="G15" s="95"/>
      <c r="H15" s="95"/>
      <c r="I15" s="95"/>
      <c r="J15" s="95"/>
      <c r="K15" s="95"/>
      <c r="L15" s="95">
        <v>30618</v>
      </c>
      <c r="M15" s="95"/>
      <c r="N15" s="95"/>
      <c r="O15" s="95">
        <f t="shared" si="0"/>
        <v>30618</v>
      </c>
      <c r="P15" s="95">
        <f t="shared" si="1"/>
        <v>760858</v>
      </c>
    </row>
    <row r="16" spans="1:16" s="82" customFormat="1" ht="19.5" customHeight="1">
      <c r="A16" s="98"/>
      <c r="B16" s="98">
        <v>10</v>
      </c>
      <c r="C16" s="71" t="s">
        <v>317</v>
      </c>
      <c r="D16" s="95">
        <v>69</v>
      </c>
      <c r="E16" s="77" t="s">
        <v>363</v>
      </c>
      <c r="F16" s="95"/>
      <c r="G16" s="95"/>
      <c r="H16" s="95">
        <v>7840</v>
      </c>
      <c r="I16" s="95"/>
      <c r="J16" s="95"/>
      <c r="K16" s="95"/>
      <c r="L16" s="95"/>
      <c r="M16" s="95"/>
      <c r="N16" s="95"/>
      <c r="O16" s="95">
        <f t="shared" si="0"/>
        <v>7840</v>
      </c>
      <c r="P16" s="95">
        <f t="shared" si="1"/>
        <v>753018</v>
      </c>
    </row>
    <row r="17" spans="1:16" s="82" customFormat="1" ht="19.5" customHeight="1">
      <c r="A17" s="98"/>
      <c r="B17" s="98">
        <v>10</v>
      </c>
      <c r="C17" s="71" t="s">
        <v>317</v>
      </c>
      <c r="D17" s="95">
        <v>70</v>
      </c>
      <c r="E17" s="183" t="s">
        <v>365</v>
      </c>
      <c r="F17" s="95"/>
      <c r="G17" s="95"/>
      <c r="H17" s="95">
        <v>97560</v>
      </c>
      <c r="I17" s="95"/>
      <c r="J17" s="95"/>
      <c r="K17" s="95"/>
      <c r="L17" s="95"/>
      <c r="M17" s="95"/>
      <c r="N17" s="95"/>
      <c r="O17" s="95">
        <f t="shared" si="0"/>
        <v>97560</v>
      </c>
      <c r="P17" s="95">
        <f t="shared" si="1"/>
        <v>655458</v>
      </c>
    </row>
    <row r="18" spans="1:16" s="82" customFormat="1" ht="19.5" customHeight="1">
      <c r="A18" s="98"/>
      <c r="B18" s="98">
        <v>10</v>
      </c>
      <c r="C18" s="71" t="s">
        <v>317</v>
      </c>
      <c r="D18" s="95">
        <v>70</v>
      </c>
      <c r="E18" s="183" t="s">
        <v>366</v>
      </c>
      <c r="F18" s="95"/>
      <c r="G18" s="95"/>
      <c r="H18" s="95">
        <v>4734</v>
      </c>
      <c r="I18" s="95"/>
      <c r="J18" s="95"/>
      <c r="K18" s="95"/>
      <c r="L18" s="95"/>
      <c r="M18" s="95"/>
      <c r="N18" s="95"/>
      <c r="O18" s="95">
        <f t="shared" si="0"/>
        <v>4734</v>
      </c>
      <c r="P18" s="95">
        <f t="shared" si="1"/>
        <v>650724</v>
      </c>
    </row>
    <row r="19" spans="1:16" s="82" customFormat="1" ht="19.5" customHeight="1">
      <c r="A19" s="98"/>
      <c r="B19" s="98">
        <v>10</v>
      </c>
      <c r="C19" s="71" t="s">
        <v>317</v>
      </c>
      <c r="D19" s="95">
        <v>70</v>
      </c>
      <c r="E19" s="183" t="s">
        <v>367</v>
      </c>
      <c r="F19" s="95"/>
      <c r="G19" s="95"/>
      <c r="H19" s="95">
        <v>12600</v>
      </c>
      <c r="I19" s="95"/>
      <c r="J19" s="95"/>
      <c r="K19" s="95"/>
      <c r="L19" s="95"/>
      <c r="M19" s="95"/>
      <c r="N19" s="95"/>
      <c r="O19" s="95">
        <f t="shared" si="0"/>
        <v>12600</v>
      </c>
      <c r="P19" s="95">
        <f t="shared" si="1"/>
        <v>638124</v>
      </c>
    </row>
    <row r="20" spans="1:16" s="82" customFormat="1" ht="19.5" customHeight="1">
      <c r="A20" s="98"/>
      <c r="B20" s="98">
        <v>10</v>
      </c>
      <c r="C20" s="71" t="s">
        <v>317</v>
      </c>
      <c r="D20" s="95">
        <v>70</v>
      </c>
      <c r="E20" s="183" t="s">
        <v>368</v>
      </c>
      <c r="F20" s="95"/>
      <c r="G20" s="95"/>
      <c r="H20" s="95">
        <v>7651</v>
      </c>
      <c r="I20" s="95"/>
      <c r="J20" s="95"/>
      <c r="K20" s="95"/>
      <c r="L20" s="95"/>
      <c r="M20" s="95"/>
      <c r="N20" s="95"/>
      <c r="O20" s="95">
        <f t="shared" si="0"/>
        <v>7651</v>
      </c>
      <c r="P20" s="95">
        <f t="shared" si="1"/>
        <v>630473</v>
      </c>
    </row>
    <row r="21" spans="1:16" s="82" customFormat="1" ht="19.5" customHeight="1">
      <c r="A21" s="98"/>
      <c r="B21" s="98">
        <v>10</v>
      </c>
      <c r="C21" s="71" t="s">
        <v>317</v>
      </c>
      <c r="D21" s="95">
        <v>70</v>
      </c>
      <c r="E21" s="183" t="s">
        <v>369</v>
      </c>
      <c r="F21" s="95"/>
      <c r="G21" s="95"/>
      <c r="H21" s="95">
        <v>16380</v>
      </c>
      <c r="I21" s="95"/>
      <c r="J21" s="95"/>
      <c r="K21" s="95"/>
      <c r="L21" s="95"/>
      <c r="M21" s="95"/>
      <c r="N21" s="95"/>
      <c r="O21" s="95">
        <f t="shared" si="0"/>
        <v>16380</v>
      </c>
      <c r="P21" s="95">
        <f t="shared" si="1"/>
        <v>614093</v>
      </c>
    </row>
    <row r="22" spans="1:16" s="82" customFormat="1" ht="19.5" customHeight="1">
      <c r="A22" s="98"/>
      <c r="B22" s="98">
        <v>19</v>
      </c>
      <c r="C22" s="71" t="s">
        <v>317</v>
      </c>
      <c r="D22" s="95">
        <v>71</v>
      </c>
      <c r="E22" s="77" t="s">
        <v>371</v>
      </c>
      <c r="F22" s="95"/>
      <c r="G22" s="95"/>
      <c r="H22" s="95">
        <v>78048</v>
      </c>
      <c r="I22" s="95"/>
      <c r="J22" s="95"/>
      <c r="K22" s="95"/>
      <c r="L22" s="95"/>
      <c r="M22" s="95"/>
      <c r="N22" s="95"/>
      <c r="O22" s="95">
        <f t="shared" si="0"/>
        <v>78048</v>
      </c>
      <c r="P22" s="95">
        <f t="shared" si="1"/>
        <v>536045</v>
      </c>
    </row>
    <row r="23" spans="1:16" s="82" customFormat="1" ht="19.5" customHeight="1">
      <c r="A23" s="98"/>
      <c r="B23" s="98"/>
      <c r="C23" s="71" t="s">
        <v>317</v>
      </c>
      <c r="D23" s="95">
        <v>71</v>
      </c>
      <c r="E23" s="77" t="s">
        <v>374</v>
      </c>
      <c r="F23" s="95"/>
      <c r="G23" s="95"/>
      <c r="H23" s="95">
        <v>4122</v>
      </c>
      <c r="I23" s="95"/>
      <c r="J23" s="95"/>
      <c r="K23" s="95"/>
      <c r="L23" s="95"/>
      <c r="M23" s="95"/>
      <c r="N23" s="95"/>
      <c r="O23" s="95">
        <f t="shared" si="0"/>
        <v>4122</v>
      </c>
      <c r="P23" s="95">
        <f t="shared" si="1"/>
        <v>531923</v>
      </c>
    </row>
    <row r="24" spans="1:16" s="82" customFormat="1" ht="19.5" customHeight="1">
      <c r="A24" s="98"/>
      <c r="B24" s="98"/>
      <c r="C24" s="71" t="s">
        <v>317</v>
      </c>
      <c r="D24" s="95">
        <v>71</v>
      </c>
      <c r="E24" s="77" t="s">
        <v>375</v>
      </c>
      <c r="F24" s="95"/>
      <c r="G24" s="95"/>
      <c r="H24" s="95">
        <v>10080</v>
      </c>
      <c r="I24" s="95"/>
      <c r="J24" s="95"/>
      <c r="K24" s="95"/>
      <c r="L24" s="95"/>
      <c r="M24" s="95"/>
      <c r="N24" s="95"/>
      <c r="O24" s="95">
        <f t="shared" si="0"/>
        <v>10080</v>
      </c>
      <c r="P24" s="95">
        <f t="shared" si="1"/>
        <v>521843</v>
      </c>
    </row>
    <row r="25" spans="1:16" s="82" customFormat="1" ht="19.5" customHeight="1">
      <c r="A25" s="98"/>
      <c r="B25" s="98"/>
      <c r="C25" s="71" t="s">
        <v>317</v>
      </c>
      <c r="D25" s="95">
        <v>71</v>
      </c>
      <c r="E25" s="183" t="s">
        <v>372</v>
      </c>
      <c r="F25" s="95"/>
      <c r="G25" s="95"/>
      <c r="H25" s="95"/>
      <c r="I25" s="95"/>
      <c r="J25" s="95"/>
      <c r="K25" s="95"/>
      <c r="L25" s="95"/>
      <c r="M25" s="95">
        <v>6000</v>
      </c>
      <c r="N25" s="95"/>
      <c r="O25" s="95">
        <f t="shared" si="0"/>
        <v>6000</v>
      </c>
      <c r="P25" s="95">
        <f t="shared" si="1"/>
        <v>515843</v>
      </c>
    </row>
    <row r="26" spans="1:16" s="82" customFormat="1" ht="19.5" customHeight="1">
      <c r="A26" s="98"/>
      <c r="B26" s="98"/>
      <c r="C26" s="71" t="s">
        <v>317</v>
      </c>
      <c r="D26" s="95">
        <v>71</v>
      </c>
      <c r="E26" s="77" t="s">
        <v>373</v>
      </c>
      <c r="F26" s="95"/>
      <c r="G26" s="95"/>
      <c r="H26" s="95"/>
      <c r="I26" s="95"/>
      <c r="J26" s="95">
        <v>15510</v>
      </c>
      <c r="K26" s="95"/>
      <c r="L26" s="95"/>
      <c r="M26" s="95"/>
      <c r="N26" s="95">
        <v>560</v>
      </c>
      <c r="O26" s="95">
        <f t="shared" si="0"/>
        <v>16070</v>
      </c>
      <c r="P26" s="95">
        <f t="shared" si="1"/>
        <v>499773</v>
      </c>
    </row>
    <row r="27" spans="1:16" s="82" customFormat="1" ht="19.5" customHeight="1">
      <c r="A27" s="98"/>
      <c r="B27" s="98">
        <v>19</v>
      </c>
      <c r="C27" s="71" t="s">
        <v>317</v>
      </c>
      <c r="D27" s="95">
        <v>72</v>
      </c>
      <c r="E27" s="77" t="s">
        <v>376</v>
      </c>
      <c r="F27" s="95"/>
      <c r="G27" s="95">
        <v>575</v>
      </c>
      <c r="H27" s="95"/>
      <c r="I27" s="95"/>
      <c r="J27" s="95"/>
      <c r="K27" s="95"/>
      <c r="L27" s="95"/>
      <c r="M27" s="95"/>
      <c r="N27" s="95"/>
      <c r="O27" s="95">
        <f t="shared" si="0"/>
        <v>575</v>
      </c>
      <c r="P27" s="95">
        <f t="shared" si="1"/>
        <v>499198</v>
      </c>
    </row>
    <row r="28" spans="1:16" s="82" customFormat="1" ht="19.5" customHeight="1">
      <c r="A28" s="98"/>
      <c r="B28" s="98"/>
      <c r="C28" s="71" t="s">
        <v>317</v>
      </c>
      <c r="D28" s="95">
        <v>72</v>
      </c>
      <c r="E28" s="77" t="s">
        <v>377</v>
      </c>
      <c r="F28" s="95"/>
      <c r="G28" s="95"/>
      <c r="H28" s="95"/>
      <c r="I28" s="95"/>
      <c r="J28" s="95"/>
      <c r="K28" s="95"/>
      <c r="L28" s="95"/>
      <c r="M28" s="95">
        <v>2150</v>
      </c>
      <c r="N28" s="95"/>
      <c r="O28" s="95">
        <f aca="true" t="shared" si="2" ref="O28:O34">SUM(G28:N28)</f>
        <v>2150</v>
      </c>
      <c r="P28" s="95">
        <f aca="true" t="shared" si="3" ref="P28:P34">P27+F28-O28</f>
        <v>497048</v>
      </c>
    </row>
    <row r="29" spans="1:16" s="82" customFormat="1" ht="19.5" customHeight="1">
      <c r="A29" s="98"/>
      <c r="B29" s="98"/>
      <c r="C29" s="71" t="s">
        <v>317</v>
      </c>
      <c r="D29" s="95">
        <v>72</v>
      </c>
      <c r="E29" s="77" t="s">
        <v>378</v>
      </c>
      <c r="F29" s="95"/>
      <c r="G29" s="95"/>
      <c r="H29" s="95"/>
      <c r="I29" s="95"/>
      <c r="J29" s="95"/>
      <c r="K29" s="95"/>
      <c r="L29" s="95"/>
      <c r="M29" s="95"/>
      <c r="N29" s="95">
        <v>378</v>
      </c>
      <c r="O29" s="95">
        <f t="shared" si="2"/>
        <v>378</v>
      </c>
      <c r="P29" s="95">
        <f t="shared" si="3"/>
        <v>496670</v>
      </c>
    </row>
    <row r="30" spans="1:16" s="82" customFormat="1" ht="19.5" customHeight="1">
      <c r="A30" s="98"/>
      <c r="B30" s="98"/>
      <c r="C30" s="71" t="s">
        <v>317</v>
      </c>
      <c r="D30" s="95">
        <v>72</v>
      </c>
      <c r="E30" s="183" t="s">
        <v>337</v>
      </c>
      <c r="F30" s="95"/>
      <c r="G30" s="95"/>
      <c r="H30" s="95"/>
      <c r="I30" s="95"/>
      <c r="J30" s="95"/>
      <c r="K30" s="95"/>
      <c r="L30" s="95"/>
      <c r="M30" s="95"/>
      <c r="N30" s="95">
        <v>150</v>
      </c>
      <c r="O30" s="95">
        <f t="shared" si="2"/>
        <v>150</v>
      </c>
      <c r="P30" s="95">
        <f t="shared" si="3"/>
        <v>496520</v>
      </c>
    </row>
    <row r="31" spans="1:16" s="82" customFormat="1" ht="19.5" customHeight="1">
      <c r="A31" s="98"/>
      <c r="B31" s="98"/>
      <c r="C31" s="71" t="s">
        <v>317</v>
      </c>
      <c r="D31" s="95">
        <v>72</v>
      </c>
      <c r="E31" s="77" t="s">
        <v>379</v>
      </c>
      <c r="F31" s="95"/>
      <c r="G31" s="95"/>
      <c r="H31" s="95"/>
      <c r="I31" s="95"/>
      <c r="J31" s="95"/>
      <c r="K31" s="95"/>
      <c r="L31" s="95"/>
      <c r="M31" s="95">
        <v>5000</v>
      </c>
      <c r="N31" s="95"/>
      <c r="O31" s="95">
        <f t="shared" si="2"/>
        <v>5000</v>
      </c>
      <c r="P31" s="95">
        <f t="shared" si="3"/>
        <v>491520</v>
      </c>
    </row>
    <row r="32" spans="1:16" s="82" customFormat="1" ht="19.5" customHeight="1">
      <c r="A32" s="98"/>
      <c r="B32" s="98"/>
      <c r="C32" s="71" t="s">
        <v>317</v>
      </c>
      <c r="D32" s="95">
        <v>72</v>
      </c>
      <c r="E32" s="77" t="s">
        <v>379</v>
      </c>
      <c r="F32" s="95"/>
      <c r="G32" s="95"/>
      <c r="H32" s="95"/>
      <c r="I32" s="95"/>
      <c r="J32" s="95"/>
      <c r="K32" s="95"/>
      <c r="L32" s="95"/>
      <c r="M32" s="95">
        <v>13980</v>
      </c>
      <c r="N32" s="95"/>
      <c r="O32" s="95">
        <f t="shared" si="2"/>
        <v>13980</v>
      </c>
      <c r="P32" s="95">
        <f t="shared" si="3"/>
        <v>477540</v>
      </c>
    </row>
    <row r="33" spans="1:16" s="82" customFormat="1" ht="19.5" customHeight="1">
      <c r="A33" s="98"/>
      <c r="B33" s="98">
        <v>22</v>
      </c>
      <c r="C33" s="71" t="s">
        <v>317</v>
      </c>
      <c r="D33" s="95">
        <v>73</v>
      </c>
      <c r="E33" s="166" t="s">
        <v>381</v>
      </c>
      <c r="F33" s="95"/>
      <c r="G33" s="95"/>
      <c r="H33" s="95"/>
      <c r="I33" s="95"/>
      <c r="J33" s="95"/>
      <c r="K33" s="95">
        <v>4000</v>
      </c>
      <c r="L33" s="95"/>
      <c r="M33" s="95"/>
      <c r="N33" s="95"/>
      <c r="O33" s="95">
        <f t="shared" si="2"/>
        <v>4000</v>
      </c>
      <c r="P33" s="95">
        <f t="shared" si="3"/>
        <v>473540</v>
      </c>
    </row>
    <row r="34" spans="1:16" s="82" customFormat="1" ht="19.5" customHeight="1">
      <c r="A34" s="98"/>
      <c r="B34" s="98">
        <v>22</v>
      </c>
      <c r="C34" s="71" t="s">
        <v>317</v>
      </c>
      <c r="D34" s="95">
        <v>74</v>
      </c>
      <c r="E34" s="77" t="s">
        <v>380</v>
      </c>
      <c r="F34" s="95"/>
      <c r="G34" s="95"/>
      <c r="H34" s="95"/>
      <c r="I34" s="95"/>
      <c r="J34" s="95"/>
      <c r="K34" s="95">
        <v>6000</v>
      </c>
      <c r="L34" s="95"/>
      <c r="M34" s="95"/>
      <c r="N34" s="95"/>
      <c r="O34" s="95">
        <f t="shared" si="2"/>
        <v>6000</v>
      </c>
      <c r="P34" s="95">
        <f t="shared" si="3"/>
        <v>467540</v>
      </c>
    </row>
    <row r="35" spans="1:16" s="82" customFormat="1" ht="19.5" customHeight="1">
      <c r="A35" s="98"/>
      <c r="B35" s="98">
        <v>22</v>
      </c>
      <c r="C35" s="71" t="s">
        <v>317</v>
      </c>
      <c r="D35" s="95">
        <v>75</v>
      </c>
      <c r="E35" s="174" t="s">
        <v>382</v>
      </c>
      <c r="F35" s="95"/>
      <c r="G35" s="95"/>
      <c r="H35" s="95"/>
      <c r="I35" s="95"/>
      <c r="J35" s="95"/>
      <c r="K35" s="95"/>
      <c r="L35" s="95">
        <v>6905</v>
      </c>
      <c r="M35" s="95"/>
      <c r="N35" s="95"/>
      <c r="O35" s="95">
        <f t="shared" si="0"/>
        <v>6905</v>
      </c>
      <c r="P35" s="95">
        <f t="shared" si="1"/>
        <v>460635</v>
      </c>
    </row>
    <row r="36" spans="1:16" s="82" customFormat="1" ht="19.5" customHeight="1">
      <c r="A36" s="98"/>
      <c r="B36" s="98"/>
      <c r="C36" s="71" t="s">
        <v>317</v>
      </c>
      <c r="D36" s="95">
        <v>75</v>
      </c>
      <c r="E36" s="77" t="s">
        <v>383</v>
      </c>
      <c r="F36" s="95"/>
      <c r="G36" s="95"/>
      <c r="H36" s="95"/>
      <c r="I36" s="95"/>
      <c r="J36" s="95"/>
      <c r="K36" s="95"/>
      <c r="L36" s="95">
        <v>2066</v>
      </c>
      <c r="M36" s="95"/>
      <c r="N36" s="95"/>
      <c r="O36" s="95">
        <f t="shared" si="0"/>
        <v>2066</v>
      </c>
      <c r="P36" s="95">
        <f t="shared" si="1"/>
        <v>458569</v>
      </c>
    </row>
    <row r="37" spans="1:16" s="82" customFormat="1" ht="19.5" customHeight="1">
      <c r="A37" s="98"/>
      <c r="B37" s="98"/>
      <c r="C37" s="71" t="s">
        <v>317</v>
      </c>
      <c r="D37" s="95">
        <v>75</v>
      </c>
      <c r="E37" s="220" t="s">
        <v>384</v>
      </c>
      <c r="F37" s="95"/>
      <c r="G37" s="95"/>
      <c r="H37" s="95"/>
      <c r="I37" s="95"/>
      <c r="J37" s="95"/>
      <c r="K37" s="95"/>
      <c r="L37" s="95"/>
      <c r="M37" s="95"/>
      <c r="N37" s="95">
        <v>658</v>
      </c>
      <c r="O37" s="95">
        <f aca="true" t="shared" si="4" ref="O37:O43">SUM(G37:N37)</f>
        <v>658</v>
      </c>
      <c r="P37" s="95">
        <f aca="true" t="shared" si="5" ref="P37:P43">P36+F37-O37</f>
        <v>457911</v>
      </c>
    </row>
    <row r="38" spans="1:16" s="82" customFormat="1" ht="19.5" customHeight="1">
      <c r="A38" s="98"/>
      <c r="B38" s="98"/>
      <c r="C38" s="71" t="s">
        <v>317</v>
      </c>
      <c r="D38" s="95">
        <v>75</v>
      </c>
      <c r="E38" s="77" t="s">
        <v>385</v>
      </c>
      <c r="F38" s="95"/>
      <c r="G38" s="95"/>
      <c r="H38" s="95">
        <v>3340</v>
      </c>
      <c r="I38" s="95"/>
      <c r="J38" s="95"/>
      <c r="K38" s="95"/>
      <c r="L38" s="95"/>
      <c r="M38" s="95"/>
      <c r="N38" s="95"/>
      <c r="O38" s="95">
        <f t="shared" si="4"/>
        <v>3340</v>
      </c>
      <c r="P38" s="95">
        <f t="shared" si="5"/>
        <v>454571</v>
      </c>
    </row>
    <row r="39" spans="1:16" s="82" customFormat="1" ht="19.5" customHeight="1">
      <c r="A39" s="98"/>
      <c r="B39" s="98">
        <v>22</v>
      </c>
      <c r="C39" s="71" t="s">
        <v>317</v>
      </c>
      <c r="D39" s="95">
        <v>76</v>
      </c>
      <c r="E39" s="77" t="s">
        <v>386</v>
      </c>
      <c r="F39" s="95"/>
      <c r="G39" s="95"/>
      <c r="H39" s="95">
        <v>8190</v>
      </c>
      <c r="I39" s="95"/>
      <c r="J39" s="95"/>
      <c r="K39" s="95"/>
      <c r="L39" s="95"/>
      <c r="M39" s="95"/>
      <c r="N39" s="95"/>
      <c r="O39" s="95">
        <f t="shared" si="4"/>
        <v>8190</v>
      </c>
      <c r="P39" s="95">
        <f t="shared" si="5"/>
        <v>446381</v>
      </c>
    </row>
    <row r="40" spans="1:16" s="82" customFormat="1" ht="19.5" customHeight="1">
      <c r="A40" s="98"/>
      <c r="B40" s="98"/>
      <c r="C40" s="71" t="s">
        <v>317</v>
      </c>
      <c r="D40" s="95">
        <v>76</v>
      </c>
      <c r="E40" s="77" t="s">
        <v>387</v>
      </c>
      <c r="F40" s="95"/>
      <c r="G40" s="95"/>
      <c r="H40" s="95">
        <v>11790</v>
      </c>
      <c r="I40" s="95"/>
      <c r="J40" s="95"/>
      <c r="K40" s="95"/>
      <c r="L40" s="95"/>
      <c r="M40" s="95"/>
      <c r="N40" s="95"/>
      <c r="O40" s="95">
        <f t="shared" si="4"/>
        <v>11790</v>
      </c>
      <c r="P40" s="95">
        <f t="shared" si="5"/>
        <v>434591</v>
      </c>
    </row>
    <row r="41" spans="1:16" s="82" customFormat="1" ht="19.5" customHeight="1">
      <c r="A41" s="98"/>
      <c r="B41" s="98"/>
      <c r="C41" s="71" t="s">
        <v>317</v>
      </c>
      <c r="D41" s="95">
        <v>76</v>
      </c>
      <c r="E41" s="174" t="s">
        <v>388</v>
      </c>
      <c r="F41" s="95"/>
      <c r="G41" s="95"/>
      <c r="H41" s="95">
        <v>8190</v>
      </c>
      <c r="I41" s="95"/>
      <c r="J41" s="95"/>
      <c r="K41" s="95"/>
      <c r="L41" s="95"/>
      <c r="M41" s="95"/>
      <c r="N41" s="95"/>
      <c r="O41" s="95">
        <f t="shared" si="4"/>
        <v>8190</v>
      </c>
      <c r="P41" s="95">
        <f t="shared" si="5"/>
        <v>426401</v>
      </c>
    </row>
    <row r="42" spans="1:16" s="82" customFormat="1" ht="19.5" customHeight="1">
      <c r="A42" s="98"/>
      <c r="B42" s="98">
        <v>23</v>
      </c>
      <c r="C42" s="71" t="s">
        <v>317</v>
      </c>
      <c r="D42" s="95">
        <v>77</v>
      </c>
      <c r="E42" s="174" t="s">
        <v>389</v>
      </c>
      <c r="F42" s="95"/>
      <c r="G42" s="95">
        <v>18144</v>
      </c>
      <c r="H42" s="95"/>
      <c r="I42" s="95"/>
      <c r="J42" s="95"/>
      <c r="K42" s="95"/>
      <c r="L42" s="95"/>
      <c r="M42" s="95"/>
      <c r="N42" s="95">
        <v>30</v>
      </c>
      <c r="O42" s="95">
        <f t="shared" si="4"/>
        <v>18174</v>
      </c>
      <c r="P42" s="95">
        <f t="shared" si="5"/>
        <v>408227</v>
      </c>
    </row>
    <row r="43" spans="1:16" s="82" customFormat="1" ht="19.5" customHeight="1">
      <c r="A43" s="98"/>
      <c r="B43" s="98"/>
      <c r="C43" s="71"/>
      <c r="D43" s="95"/>
      <c r="E43" s="174"/>
      <c r="F43" s="95"/>
      <c r="G43" s="95"/>
      <c r="H43" s="95"/>
      <c r="I43" s="95"/>
      <c r="J43" s="95"/>
      <c r="K43" s="95"/>
      <c r="L43" s="95"/>
      <c r="M43" s="95"/>
      <c r="N43" s="95"/>
      <c r="O43" s="95">
        <f t="shared" si="4"/>
        <v>0</v>
      </c>
      <c r="P43" s="95">
        <f t="shared" si="5"/>
        <v>408227</v>
      </c>
    </row>
    <row r="44" spans="1:16" s="86" customFormat="1" ht="19.5" customHeight="1">
      <c r="A44" s="85"/>
      <c r="B44" s="85"/>
      <c r="C44" s="25"/>
      <c r="D44" s="25"/>
      <c r="E44" s="111" t="s">
        <v>79</v>
      </c>
      <c r="F44" s="101">
        <f>SUM(F5:F41)</f>
        <v>121550</v>
      </c>
      <c r="G44" s="101">
        <f>SUM(G5:G43)</f>
        <v>26650</v>
      </c>
      <c r="H44" s="101">
        <f aca="true" t="shared" si="6" ref="H44:O44">SUM(H5:H43)</f>
        <v>275185</v>
      </c>
      <c r="I44" s="101">
        <f t="shared" si="6"/>
        <v>0</v>
      </c>
      <c r="J44" s="101">
        <f t="shared" si="6"/>
        <v>15510</v>
      </c>
      <c r="K44" s="101">
        <f t="shared" si="6"/>
        <v>53200</v>
      </c>
      <c r="L44" s="101">
        <f t="shared" si="6"/>
        <v>39589</v>
      </c>
      <c r="M44" s="101">
        <f t="shared" si="6"/>
        <v>27130</v>
      </c>
      <c r="N44" s="101">
        <f t="shared" si="6"/>
        <v>2576</v>
      </c>
      <c r="O44" s="101">
        <f t="shared" si="6"/>
        <v>439840</v>
      </c>
      <c r="P44" s="95">
        <f>F44-O44</f>
        <v>-318290</v>
      </c>
    </row>
    <row r="45" spans="1:16" s="86" customFormat="1" ht="26.25" customHeight="1">
      <c r="A45" s="85"/>
      <c r="B45" s="85"/>
      <c r="C45" s="25"/>
      <c r="D45" s="25"/>
      <c r="E45" s="111" t="s">
        <v>202</v>
      </c>
      <c r="F45" s="101">
        <f>'03分類帳'!F78+'04分類帳'!F44</f>
        <v>3610636</v>
      </c>
      <c r="G45" s="101">
        <f>'03分類帳'!G78+'04分類帳'!G44</f>
        <v>232699</v>
      </c>
      <c r="H45" s="101">
        <f>'03分類帳'!H78+'04分類帳'!H44</f>
        <v>2026685</v>
      </c>
      <c r="I45" s="101">
        <f>'03分類帳'!I78+'04分類帳'!I44</f>
        <v>25500</v>
      </c>
      <c r="J45" s="101">
        <f>'03分類帳'!J78+'04分類帳'!J44</f>
        <v>73846</v>
      </c>
      <c r="K45" s="101">
        <f>'03分類帳'!K78+'04分類帳'!K44</f>
        <v>396615</v>
      </c>
      <c r="L45" s="101">
        <f>'03分類帳'!L78+'04分類帳'!L44</f>
        <v>289690</v>
      </c>
      <c r="M45" s="101">
        <f>'03分類帳'!M78+'04分類帳'!M44</f>
        <v>136210</v>
      </c>
      <c r="N45" s="101">
        <f>'03分類帳'!N78+'04分類帳'!N44</f>
        <v>21164</v>
      </c>
      <c r="O45" s="101">
        <f t="shared" si="0"/>
        <v>3202409</v>
      </c>
      <c r="P45" s="101">
        <f>F45-O45</f>
        <v>408227</v>
      </c>
    </row>
    <row r="46" spans="1:16" ht="32.25" customHeight="1">
      <c r="A46" s="87"/>
      <c r="B46" s="88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</row>
    <row r="47" spans="1:16" s="80" customFormat="1" ht="63.75" customHeight="1">
      <c r="A47" s="4"/>
      <c r="B47" s="4"/>
      <c r="C47" s="4"/>
      <c r="D47" s="4"/>
      <c r="E47" s="47" t="s">
        <v>196</v>
      </c>
      <c r="F47" s="91" t="s">
        <v>197</v>
      </c>
      <c r="G47" s="91" t="s">
        <v>198</v>
      </c>
      <c r="H47" s="91" t="s">
        <v>165</v>
      </c>
      <c r="I47" s="91" t="s">
        <v>156</v>
      </c>
      <c r="J47" s="91" t="s">
        <v>167</v>
      </c>
      <c r="K47" s="91" t="s">
        <v>33</v>
      </c>
      <c r="L47" s="91"/>
      <c r="M47" s="91"/>
      <c r="N47" s="91"/>
      <c r="O47" s="445" t="s">
        <v>199</v>
      </c>
      <c r="P47" s="446"/>
    </row>
    <row r="48" spans="1:16" ht="34.5" customHeight="1">
      <c r="A48" s="18"/>
      <c r="B48" s="18"/>
      <c r="C48" s="18"/>
      <c r="D48" s="18"/>
      <c r="E48" s="18"/>
      <c r="F48" s="95">
        <f>F44-K48</f>
        <v>121150</v>
      </c>
      <c r="G48" s="95"/>
      <c r="H48" s="95"/>
      <c r="I48" s="95"/>
      <c r="J48" s="95"/>
      <c r="K48" s="97">
        <v>400</v>
      </c>
      <c r="L48" s="95"/>
      <c r="M48" s="97"/>
      <c r="N48" s="97"/>
      <c r="O48" s="422">
        <f>SUM(F48:N48)</f>
        <v>121550</v>
      </c>
      <c r="P48" s="423"/>
    </row>
  </sheetData>
  <sheetProtection/>
  <mergeCells count="9">
    <mergeCell ref="I1:J1"/>
    <mergeCell ref="O47:P47"/>
    <mergeCell ref="O48:P48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5905511811023623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L15" sqref="L15"/>
    </sheetView>
  </sheetViews>
  <sheetFormatPr defaultColWidth="8.875" defaultRowHeight="16.5"/>
  <cols>
    <col min="1" max="1" width="14.375" style="63" customWidth="1"/>
    <col min="2" max="2" width="13.625" style="69" customWidth="1"/>
    <col min="3" max="3" width="36.375" style="63" customWidth="1"/>
    <col min="4" max="4" width="16.75390625" style="63" customWidth="1"/>
    <col min="5" max="5" width="13.625" style="69" customWidth="1"/>
    <col min="6" max="6" width="9.50390625" style="63" customWidth="1"/>
    <col min="7" max="7" width="14.00390625" style="69" customWidth="1"/>
    <col min="8" max="8" width="10.125" style="63" customWidth="1"/>
    <col min="9" max="16384" width="8.875" style="63" customWidth="1"/>
  </cols>
  <sheetData>
    <row r="1" spans="1:8" ht="25.5">
      <c r="A1" s="426" t="str">
        <f>'03結算'!A1:C1</f>
        <v>嘉義縣立義竹國民中學</v>
      </c>
      <c r="B1" s="426"/>
      <c r="C1" s="426"/>
      <c r="D1" s="112" t="str">
        <f>'基本資料'!A13</f>
        <v>103年4月份</v>
      </c>
      <c r="E1" s="448" t="s">
        <v>203</v>
      </c>
      <c r="F1" s="448"/>
      <c r="G1" s="448"/>
      <c r="H1" s="448"/>
    </row>
    <row r="2" spans="1:8" ht="25.5" customHeight="1">
      <c r="A2" s="424" t="s">
        <v>102</v>
      </c>
      <c r="B2" s="424"/>
      <c r="C2" s="424"/>
      <c r="D2" s="424" t="s">
        <v>103</v>
      </c>
      <c r="E2" s="424"/>
      <c r="F2" s="424"/>
      <c r="G2" s="424" t="s">
        <v>62</v>
      </c>
      <c r="H2" s="424"/>
    </row>
    <row r="3" spans="1:8" ht="25.5" customHeight="1">
      <c r="A3" s="4" t="s">
        <v>104</v>
      </c>
      <c r="B3" s="64" t="s">
        <v>105</v>
      </c>
      <c r="C3" s="4" t="s">
        <v>106</v>
      </c>
      <c r="D3" s="4" t="s">
        <v>107</v>
      </c>
      <c r="E3" s="64" t="s">
        <v>108</v>
      </c>
      <c r="F3" s="4" t="s">
        <v>109</v>
      </c>
      <c r="G3" s="64" t="s">
        <v>108</v>
      </c>
      <c r="H3" s="4" t="s">
        <v>109</v>
      </c>
    </row>
    <row r="4" spans="1:8" ht="25.5" customHeight="1">
      <c r="A4" s="4" t="s">
        <v>69</v>
      </c>
      <c r="B4" s="92">
        <f>'04分類帳'!P4</f>
        <v>726517</v>
      </c>
      <c r="C4" s="431" t="s">
        <v>413</v>
      </c>
      <c r="D4" s="4" t="s">
        <v>137</v>
      </c>
      <c r="E4" s="92">
        <f>'04分類帳'!G44</f>
        <v>26650</v>
      </c>
      <c r="F4" s="93">
        <f>E4/(E13-E8)</f>
        <v>0.06892716739085454</v>
      </c>
      <c r="G4" s="92">
        <f>'04分類帳'!G45</f>
        <v>232699</v>
      </c>
      <c r="H4" s="93">
        <f>G4/(G13-G8)</f>
        <v>0.08293516915354442</v>
      </c>
    </row>
    <row r="5" spans="1:8" ht="25.5" customHeight="1">
      <c r="A5" s="4" t="s">
        <v>71</v>
      </c>
      <c r="B5" s="92">
        <f>'04分類帳'!F48</f>
        <v>121150</v>
      </c>
      <c r="C5" s="431"/>
      <c r="D5" s="4" t="s">
        <v>138</v>
      </c>
      <c r="E5" s="92">
        <f>'04分類帳'!H44</f>
        <v>275185</v>
      </c>
      <c r="F5" s="93">
        <f>E5/(E13-E8)</f>
        <v>0.7117344299606869</v>
      </c>
      <c r="G5" s="92">
        <f>'04分類帳'!H45</f>
        <v>2026685</v>
      </c>
      <c r="H5" s="93">
        <f>G5/(G13-G8)</f>
        <v>0.7223213821114451</v>
      </c>
    </row>
    <row r="6" spans="1:8" ht="29.25" customHeight="1">
      <c r="A6" s="5" t="s">
        <v>73</v>
      </c>
      <c r="B6" s="92">
        <f>'04分類帳'!G48</f>
        <v>0</v>
      </c>
      <c r="C6" s="431"/>
      <c r="D6" s="4" t="s">
        <v>139</v>
      </c>
      <c r="E6" s="92">
        <f>'04分類帳'!I44</f>
        <v>0</v>
      </c>
      <c r="F6" s="93">
        <f>E6/(E13-E8)</f>
        <v>0</v>
      </c>
      <c r="G6" s="92">
        <f>'04分類帳'!I45</f>
        <v>25500</v>
      </c>
      <c r="H6" s="93">
        <f>G6/(G13-G8)</f>
        <v>0.009088336492272775</v>
      </c>
    </row>
    <row r="7" spans="1:8" ht="31.5">
      <c r="A7" s="73" t="s">
        <v>165</v>
      </c>
      <c r="B7" s="92">
        <f>'04分類帳'!H48</f>
        <v>0</v>
      </c>
      <c r="C7" s="431"/>
      <c r="D7" s="4" t="s">
        <v>140</v>
      </c>
      <c r="E7" s="92">
        <f>'04分類帳'!J44</f>
        <v>15510</v>
      </c>
      <c r="F7" s="93">
        <f>E7/(E13-E8)</f>
        <v>0.04011483550589696</v>
      </c>
      <c r="G7" s="92">
        <f>'04分類帳'!J45</f>
        <v>73846</v>
      </c>
      <c r="H7" s="93">
        <f>G7/(G13-G8)</f>
        <v>0.02631910967091668</v>
      </c>
    </row>
    <row r="8" spans="1:8" ht="31.5">
      <c r="A8" s="73" t="s">
        <v>155</v>
      </c>
      <c r="B8" s="92">
        <f>'04分類帳'!I48</f>
        <v>0</v>
      </c>
      <c r="C8" s="431"/>
      <c r="D8" s="4" t="s">
        <v>141</v>
      </c>
      <c r="E8" s="92">
        <f>'04分類帳'!K44</f>
        <v>53200</v>
      </c>
      <c r="F8" s="93"/>
      <c r="G8" s="92">
        <f>'04分類帳'!K45</f>
        <v>396615</v>
      </c>
      <c r="H8" s="93"/>
    </row>
    <row r="9" spans="1:8" ht="33" customHeight="1">
      <c r="A9" s="47" t="s">
        <v>167</v>
      </c>
      <c r="B9" s="92">
        <f>'04分類帳'!J48</f>
        <v>0</v>
      </c>
      <c r="C9" s="431"/>
      <c r="D9" s="4" t="s">
        <v>142</v>
      </c>
      <c r="E9" s="92">
        <f>'04分類帳'!L44</f>
        <v>39589</v>
      </c>
      <c r="F9" s="93">
        <f>E9/(E13-E8)</f>
        <v>0.1023924063728533</v>
      </c>
      <c r="G9" s="92">
        <f>'04分類帳'!L45</f>
        <v>289690</v>
      </c>
      <c r="H9" s="93">
        <f>G9/(G13-G8)</f>
        <v>0.1032470666057451</v>
      </c>
    </row>
    <row r="10" spans="1:8" ht="30" customHeight="1">
      <c r="A10" s="4" t="s">
        <v>144</v>
      </c>
      <c r="B10" s="92">
        <f>'04分類帳'!K48</f>
        <v>400</v>
      </c>
      <c r="C10" s="431"/>
      <c r="D10" s="4" t="s">
        <v>143</v>
      </c>
      <c r="E10" s="92">
        <f>'04分類帳'!M44</f>
        <v>27130</v>
      </c>
      <c r="F10" s="93">
        <f>E10/(E13-E8)</f>
        <v>0.0701686323194703</v>
      </c>
      <c r="G10" s="92">
        <f>'04分類帳'!M45</f>
        <v>136210</v>
      </c>
      <c r="H10" s="93">
        <f>G10/(G13-G8)</f>
        <v>0.04854597308284215</v>
      </c>
    </row>
    <row r="11" spans="1:8" ht="30" customHeight="1">
      <c r="A11" s="47"/>
      <c r="B11" s="92"/>
      <c r="C11" s="427"/>
      <c r="D11" s="4" t="s">
        <v>145</v>
      </c>
      <c r="E11" s="92">
        <f>'04分類帳'!N44</f>
        <v>2576</v>
      </c>
      <c r="F11" s="93">
        <f>E11/(E13-E8)</f>
        <v>0.006662528450237948</v>
      </c>
      <c r="G11" s="92">
        <f>'04分類帳'!N45</f>
        <v>21164</v>
      </c>
      <c r="H11" s="93">
        <f>G11/(G13-G8)</f>
        <v>0.007542962883233766</v>
      </c>
    </row>
    <row r="12" spans="1:8" ht="23.25" customHeight="1">
      <c r="A12" s="4"/>
      <c r="B12" s="92"/>
      <c r="C12" s="430" t="s">
        <v>414</v>
      </c>
      <c r="D12" s="4"/>
      <c r="E12" s="92"/>
      <c r="F12" s="93"/>
      <c r="G12" s="92"/>
      <c r="H12" s="93"/>
    </row>
    <row r="13" spans="1:8" ht="29.25" customHeight="1">
      <c r="A13" s="4"/>
      <c r="B13" s="92"/>
      <c r="C13" s="447"/>
      <c r="D13" s="4" t="s">
        <v>146</v>
      </c>
      <c r="E13" s="92">
        <f>SUM(E4:E12)</f>
        <v>439840</v>
      </c>
      <c r="F13" s="93">
        <f>(E13-E8)/(E13-E8)</f>
        <v>1</v>
      </c>
      <c r="G13" s="92">
        <f>SUM(G4:G12)</f>
        <v>3202409</v>
      </c>
      <c r="H13" s="93">
        <f>(G13-G8)/(G13-G8)</f>
        <v>1</v>
      </c>
    </row>
    <row r="14" spans="1:8" ht="34.5" customHeight="1">
      <c r="A14" s="4" t="s">
        <v>147</v>
      </c>
      <c r="B14" s="92">
        <f>SUM(B5:B13)</f>
        <v>121550</v>
      </c>
      <c r="C14" s="447"/>
      <c r="D14" s="4" t="s">
        <v>148</v>
      </c>
      <c r="E14" s="92">
        <f>'04分類帳'!P45</f>
        <v>408227</v>
      </c>
      <c r="F14" s="93"/>
      <c r="G14" s="92">
        <f>E14</f>
        <v>408227</v>
      </c>
      <c r="H14" s="93"/>
    </row>
    <row r="15" spans="1:8" ht="32.25" customHeight="1">
      <c r="A15" s="4" t="s">
        <v>149</v>
      </c>
      <c r="B15" s="92">
        <f>B14+B4</f>
        <v>848067</v>
      </c>
      <c r="C15" s="447"/>
      <c r="D15" s="4" t="s">
        <v>149</v>
      </c>
      <c r="E15" s="92">
        <f>E13+E14</f>
        <v>848067</v>
      </c>
      <c r="F15" s="94">
        <f>SUM(F4:F11)</f>
        <v>1</v>
      </c>
      <c r="G15" s="92">
        <f>G13+G14</f>
        <v>3610636</v>
      </c>
      <c r="H15" s="94">
        <f>SUM(H4:H11)</f>
        <v>1</v>
      </c>
    </row>
    <row r="16" spans="1:8" ht="66.75" customHeight="1">
      <c r="A16" s="4" t="s">
        <v>150</v>
      </c>
      <c r="B16" s="431" t="s">
        <v>151</v>
      </c>
      <c r="C16" s="431"/>
      <c r="D16" s="431"/>
      <c r="E16" s="431"/>
      <c r="F16" s="431"/>
      <c r="G16" s="431"/>
      <c r="H16" s="431"/>
    </row>
    <row r="17" spans="1:8" ht="20.2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8">
    <mergeCell ref="A1:C1"/>
    <mergeCell ref="B16:H16"/>
    <mergeCell ref="C4:C11"/>
    <mergeCell ref="C12:C15"/>
    <mergeCell ref="A2:C2"/>
    <mergeCell ref="D2:F2"/>
    <mergeCell ref="G2:H2"/>
    <mergeCell ref="E1:H1"/>
  </mergeCells>
  <printOptions horizontalCentered="1"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3" topLeftCell="BM27" activePane="bottomLeft" state="frozen"/>
      <selection pane="topLeft" activeCell="A1" sqref="A1"/>
      <selection pane="bottomLeft" activeCell="D47" sqref="D47"/>
    </sheetView>
  </sheetViews>
  <sheetFormatPr defaultColWidth="8.875" defaultRowHeight="16.5"/>
  <cols>
    <col min="1" max="1" width="1.875" style="20" customWidth="1"/>
    <col min="2" max="2" width="4.625" style="20" customWidth="1"/>
    <col min="3" max="3" width="2.50390625" style="20" customWidth="1"/>
    <col min="4" max="4" width="4.00390625" style="20" customWidth="1"/>
    <col min="5" max="5" width="19.25390625" style="20" customWidth="1"/>
    <col min="6" max="6" width="11.00390625" style="20" customWidth="1"/>
    <col min="7" max="7" width="9.875" style="20" customWidth="1"/>
    <col min="8" max="8" width="10.875" style="20" customWidth="1"/>
    <col min="9" max="9" width="8.75390625" style="20" customWidth="1"/>
    <col min="10" max="10" width="8.50390625" style="20" customWidth="1"/>
    <col min="11" max="13" width="9.00390625" style="20" customWidth="1"/>
    <col min="14" max="14" width="8.625" style="20" customWidth="1"/>
    <col min="15" max="15" width="10.50390625" style="20" customWidth="1"/>
    <col min="16" max="16" width="11.375" style="20" customWidth="1"/>
    <col min="17" max="17" width="8.503906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'基本資料'!A14</f>
        <v>103年5月份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5</v>
      </c>
      <c r="B4" s="97">
        <v>1</v>
      </c>
      <c r="C4" s="1"/>
      <c r="D4" s="1" t="s">
        <v>35</v>
      </c>
      <c r="E4" s="81" t="s">
        <v>201</v>
      </c>
      <c r="F4" s="95">
        <f>'04分類帳'!P45</f>
        <v>408227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408227</v>
      </c>
    </row>
    <row r="5" spans="1:16" s="22" customFormat="1" ht="19.5" customHeight="1">
      <c r="A5" s="98"/>
      <c r="B5" s="98">
        <v>1</v>
      </c>
      <c r="C5" s="1" t="s">
        <v>14</v>
      </c>
      <c r="D5" s="95">
        <v>78</v>
      </c>
      <c r="E5" s="166" t="s">
        <v>391</v>
      </c>
      <c r="F5" s="95"/>
      <c r="G5" s="95"/>
      <c r="H5" s="95">
        <v>1134</v>
      </c>
      <c r="I5" s="95"/>
      <c r="J5" s="95"/>
      <c r="K5" s="95"/>
      <c r="L5" s="95"/>
      <c r="M5" s="95"/>
      <c r="N5" s="95"/>
      <c r="O5" s="95">
        <f aca="true" t="shared" si="0" ref="O5:O20">SUM(G5:N5)</f>
        <v>1134</v>
      </c>
      <c r="P5" s="95">
        <f aca="true" t="shared" si="1" ref="P5:P20">P4+F5-O5</f>
        <v>407093</v>
      </c>
    </row>
    <row r="6" spans="1:16" s="22" customFormat="1" ht="19.5" customHeight="1">
      <c r="A6" s="98"/>
      <c r="B6" s="98">
        <v>1</v>
      </c>
      <c r="C6" s="1" t="s">
        <v>14</v>
      </c>
      <c r="D6" s="95"/>
      <c r="E6" s="166" t="s">
        <v>392</v>
      </c>
      <c r="F6" s="95"/>
      <c r="G6" s="95"/>
      <c r="H6" s="95">
        <v>1200</v>
      </c>
      <c r="I6" s="95"/>
      <c r="J6" s="95"/>
      <c r="K6" s="95"/>
      <c r="L6" s="95"/>
      <c r="M6" s="95"/>
      <c r="N6" s="95"/>
      <c r="O6" s="95">
        <f t="shared" si="0"/>
        <v>1200</v>
      </c>
      <c r="P6" s="95">
        <f t="shared" si="1"/>
        <v>405893</v>
      </c>
    </row>
    <row r="7" spans="1:16" s="22" customFormat="1" ht="19.5" customHeight="1">
      <c r="A7" s="98"/>
      <c r="B7" s="98">
        <v>1</v>
      </c>
      <c r="C7" s="1" t="s">
        <v>14</v>
      </c>
      <c r="D7" s="95"/>
      <c r="E7" s="166" t="s">
        <v>390</v>
      </c>
      <c r="F7" s="95"/>
      <c r="G7" s="95">
        <v>2610</v>
      </c>
      <c r="H7" s="95"/>
      <c r="I7" s="95"/>
      <c r="J7" s="95"/>
      <c r="K7" s="95"/>
      <c r="L7" s="95"/>
      <c r="M7" s="95"/>
      <c r="N7" s="95"/>
      <c r="O7" s="95">
        <f t="shared" si="0"/>
        <v>2610</v>
      </c>
      <c r="P7" s="95">
        <f t="shared" si="1"/>
        <v>403283</v>
      </c>
    </row>
    <row r="8" spans="1:16" s="22" customFormat="1" ht="19.5" customHeight="1">
      <c r="A8" s="98"/>
      <c r="B8" s="98">
        <v>1</v>
      </c>
      <c r="C8" s="1" t="s">
        <v>14</v>
      </c>
      <c r="D8" s="95"/>
      <c r="E8" s="174" t="s">
        <v>393</v>
      </c>
      <c r="F8" s="95"/>
      <c r="G8" s="95"/>
      <c r="H8" s="95"/>
      <c r="I8" s="95"/>
      <c r="J8" s="95"/>
      <c r="K8" s="95">
        <v>1500</v>
      </c>
      <c r="L8" s="95"/>
      <c r="M8" s="95"/>
      <c r="N8" s="95"/>
      <c r="O8" s="95">
        <f t="shared" si="0"/>
        <v>1500</v>
      </c>
      <c r="P8" s="95">
        <f t="shared" si="1"/>
        <v>401783</v>
      </c>
    </row>
    <row r="9" spans="1:16" s="22" customFormat="1" ht="19.5" customHeight="1">
      <c r="A9" s="98"/>
      <c r="B9" s="98">
        <v>1</v>
      </c>
      <c r="C9" s="1" t="s">
        <v>14</v>
      </c>
      <c r="D9" s="95">
        <v>79</v>
      </c>
      <c r="E9" s="77" t="s">
        <v>401</v>
      </c>
      <c r="F9" s="95"/>
      <c r="G9" s="95">
        <v>7644</v>
      </c>
      <c r="H9" s="95"/>
      <c r="I9" s="95"/>
      <c r="J9" s="95"/>
      <c r="K9" s="95"/>
      <c r="L9" s="95"/>
      <c r="M9" s="95"/>
      <c r="N9" s="95"/>
      <c r="O9" s="95">
        <f t="shared" si="0"/>
        <v>7644</v>
      </c>
      <c r="P9" s="95">
        <f t="shared" si="1"/>
        <v>394139</v>
      </c>
    </row>
    <row r="10" spans="1:16" s="22" customFormat="1" ht="19.5" customHeight="1">
      <c r="A10" s="98"/>
      <c r="B10" s="98">
        <v>1</v>
      </c>
      <c r="C10" s="1" t="s">
        <v>14</v>
      </c>
      <c r="D10" s="95"/>
      <c r="E10" s="174" t="s">
        <v>394</v>
      </c>
      <c r="F10" s="95"/>
      <c r="G10" s="95"/>
      <c r="H10" s="95"/>
      <c r="I10" s="95">
        <v>4620</v>
      </c>
      <c r="J10" s="95">
        <v>5970</v>
      </c>
      <c r="K10" s="95"/>
      <c r="L10" s="95"/>
      <c r="M10" s="95"/>
      <c r="N10" s="95"/>
      <c r="O10" s="95">
        <f t="shared" si="0"/>
        <v>10590</v>
      </c>
      <c r="P10" s="95">
        <f t="shared" si="1"/>
        <v>383549</v>
      </c>
    </row>
    <row r="11" spans="1:16" s="22" customFormat="1" ht="19.5" customHeight="1">
      <c r="A11" s="98"/>
      <c r="B11" s="98">
        <v>1</v>
      </c>
      <c r="C11" s="1" t="s">
        <v>14</v>
      </c>
      <c r="D11" s="95"/>
      <c r="E11" s="174" t="s">
        <v>395</v>
      </c>
      <c r="F11" s="95"/>
      <c r="G11" s="95"/>
      <c r="H11" s="95">
        <v>96399</v>
      </c>
      <c r="I11" s="95"/>
      <c r="J11" s="95"/>
      <c r="K11" s="95"/>
      <c r="L11" s="95"/>
      <c r="M11" s="95"/>
      <c r="N11" s="95"/>
      <c r="O11" s="95">
        <f t="shared" si="0"/>
        <v>96399</v>
      </c>
      <c r="P11" s="95">
        <f t="shared" si="1"/>
        <v>287150</v>
      </c>
    </row>
    <row r="12" spans="1:16" s="22" customFormat="1" ht="19.5" customHeight="1">
      <c r="A12" s="98"/>
      <c r="B12" s="98">
        <v>1</v>
      </c>
      <c r="C12" s="1" t="s">
        <v>14</v>
      </c>
      <c r="D12" s="95"/>
      <c r="E12" s="174" t="s">
        <v>396</v>
      </c>
      <c r="F12" s="95"/>
      <c r="G12" s="95"/>
      <c r="H12" s="95">
        <v>4743</v>
      </c>
      <c r="I12" s="95"/>
      <c r="J12" s="95"/>
      <c r="K12" s="95"/>
      <c r="L12" s="95"/>
      <c r="M12" s="95"/>
      <c r="N12" s="95"/>
      <c r="O12" s="95">
        <f t="shared" si="0"/>
        <v>4743</v>
      </c>
      <c r="P12" s="95">
        <f t="shared" si="1"/>
        <v>282407</v>
      </c>
    </row>
    <row r="13" spans="1:16" s="22" customFormat="1" ht="19.5" customHeight="1">
      <c r="A13" s="98"/>
      <c r="B13" s="98">
        <v>1</v>
      </c>
      <c r="C13" s="1" t="s">
        <v>14</v>
      </c>
      <c r="D13" s="95"/>
      <c r="E13" s="174" t="s">
        <v>397</v>
      </c>
      <c r="F13" s="95"/>
      <c r="G13" s="95"/>
      <c r="H13" s="95">
        <v>12600</v>
      </c>
      <c r="I13" s="95"/>
      <c r="J13" s="95"/>
      <c r="K13" s="95"/>
      <c r="L13" s="95"/>
      <c r="M13" s="95"/>
      <c r="N13" s="95"/>
      <c r="O13" s="95">
        <f t="shared" si="0"/>
        <v>12600</v>
      </c>
      <c r="P13" s="95">
        <f t="shared" si="1"/>
        <v>269807</v>
      </c>
    </row>
    <row r="14" spans="1:16" s="22" customFormat="1" ht="19.5" customHeight="1">
      <c r="A14" s="98"/>
      <c r="B14" s="98">
        <v>1</v>
      </c>
      <c r="C14" s="1" t="s">
        <v>14</v>
      </c>
      <c r="D14" s="95"/>
      <c r="E14" s="174" t="s">
        <v>398</v>
      </c>
      <c r="F14" s="95"/>
      <c r="G14" s="95"/>
      <c r="H14" s="95">
        <v>1300</v>
      </c>
      <c r="I14" s="95"/>
      <c r="J14" s="95"/>
      <c r="K14" s="95"/>
      <c r="L14" s="95"/>
      <c r="M14" s="95"/>
      <c r="N14" s="95"/>
      <c r="O14" s="95">
        <f t="shared" si="0"/>
        <v>1300</v>
      </c>
      <c r="P14" s="95">
        <f t="shared" si="1"/>
        <v>268507</v>
      </c>
    </row>
    <row r="15" spans="1:16" s="22" customFormat="1" ht="19.5" customHeight="1">
      <c r="A15" s="98"/>
      <c r="B15" s="98">
        <v>1</v>
      </c>
      <c r="C15" s="1" t="s">
        <v>14</v>
      </c>
      <c r="D15" s="95"/>
      <c r="E15" s="174" t="s">
        <v>399</v>
      </c>
      <c r="F15" s="95"/>
      <c r="G15" s="95">
        <v>8175</v>
      </c>
      <c r="H15" s="95"/>
      <c r="I15" s="95"/>
      <c r="J15" s="95"/>
      <c r="K15" s="95"/>
      <c r="L15" s="95"/>
      <c r="M15" s="95"/>
      <c r="N15" s="95"/>
      <c r="O15" s="95">
        <f t="shared" si="0"/>
        <v>8175</v>
      </c>
      <c r="P15" s="95">
        <f t="shared" si="1"/>
        <v>260332</v>
      </c>
    </row>
    <row r="16" spans="1:16" s="22" customFormat="1" ht="19.5" customHeight="1">
      <c r="A16" s="98"/>
      <c r="B16" s="98">
        <v>1</v>
      </c>
      <c r="C16" s="1" t="s">
        <v>14</v>
      </c>
      <c r="D16" s="95"/>
      <c r="E16" s="174" t="s">
        <v>400</v>
      </c>
      <c r="F16" s="95"/>
      <c r="G16" s="95"/>
      <c r="H16" s="95"/>
      <c r="I16" s="95"/>
      <c r="J16" s="95"/>
      <c r="K16" s="95"/>
      <c r="L16" s="95"/>
      <c r="M16" s="95">
        <v>800</v>
      </c>
      <c r="N16" s="95"/>
      <c r="O16" s="95">
        <f t="shared" si="0"/>
        <v>800</v>
      </c>
      <c r="P16" s="95">
        <f t="shared" si="1"/>
        <v>259532</v>
      </c>
    </row>
    <row r="17" spans="1:16" s="22" customFormat="1" ht="19.5" customHeight="1">
      <c r="A17" s="98"/>
      <c r="B17" s="98">
        <v>2</v>
      </c>
      <c r="C17" s="1" t="s">
        <v>14</v>
      </c>
      <c r="D17" s="95">
        <v>80</v>
      </c>
      <c r="E17" s="180" t="s">
        <v>402</v>
      </c>
      <c r="F17" s="95"/>
      <c r="G17" s="95">
        <v>500</v>
      </c>
      <c r="H17" s="95"/>
      <c r="I17" s="95"/>
      <c r="J17" s="95"/>
      <c r="K17" s="95"/>
      <c r="L17" s="95"/>
      <c r="M17" s="95"/>
      <c r="N17" s="95"/>
      <c r="O17" s="95">
        <f t="shared" si="0"/>
        <v>500</v>
      </c>
      <c r="P17" s="95">
        <f t="shared" si="1"/>
        <v>259032</v>
      </c>
    </row>
    <row r="18" spans="1:16" s="22" customFormat="1" ht="19.5" customHeight="1">
      <c r="A18" s="98"/>
      <c r="B18" s="98">
        <v>2</v>
      </c>
      <c r="C18" s="1" t="s">
        <v>14</v>
      </c>
      <c r="D18" s="95">
        <v>80</v>
      </c>
      <c r="E18" s="174" t="s">
        <v>403</v>
      </c>
      <c r="F18" s="95"/>
      <c r="G18" s="95"/>
      <c r="H18" s="95"/>
      <c r="I18" s="95"/>
      <c r="J18" s="95"/>
      <c r="K18" s="95">
        <v>43952</v>
      </c>
      <c r="L18" s="95"/>
      <c r="M18" s="95"/>
      <c r="N18" s="95"/>
      <c r="O18" s="95">
        <f t="shared" si="0"/>
        <v>43952</v>
      </c>
      <c r="P18" s="95">
        <f t="shared" si="1"/>
        <v>215080</v>
      </c>
    </row>
    <row r="19" spans="1:16" s="22" customFormat="1" ht="19.5" customHeight="1">
      <c r="A19" s="98"/>
      <c r="B19" s="98">
        <v>2</v>
      </c>
      <c r="C19" s="1" t="s">
        <v>14</v>
      </c>
      <c r="D19" s="95">
        <v>81</v>
      </c>
      <c r="E19" s="174" t="s">
        <v>404</v>
      </c>
      <c r="F19" s="95"/>
      <c r="G19" s="95"/>
      <c r="H19" s="95">
        <v>8190</v>
      </c>
      <c r="I19" s="95"/>
      <c r="J19" s="95"/>
      <c r="K19" s="95"/>
      <c r="L19" s="95"/>
      <c r="M19" s="95"/>
      <c r="N19" s="95"/>
      <c r="O19" s="95">
        <f t="shared" si="0"/>
        <v>8190</v>
      </c>
      <c r="P19" s="95">
        <f t="shared" si="1"/>
        <v>206890</v>
      </c>
    </row>
    <row r="20" spans="1:16" s="22" customFormat="1" ht="19.5" customHeight="1">
      <c r="A20" s="98"/>
      <c r="B20" s="98">
        <v>2</v>
      </c>
      <c r="C20" s="1" t="s">
        <v>14</v>
      </c>
      <c r="D20" s="95">
        <v>81</v>
      </c>
      <c r="E20" s="174" t="s">
        <v>405</v>
      </c>
      <c r="F20" s="95"/>
      <c r="G20" s="95">
        <v>7085</v>
      </c>
      <c r="H20" s="95"/>
      <c r="I20" s="95"/>
      <c r="J20" s="95"/>
      <c r="K20" s="95"/>
      <c r="L20" s="95"/>
      <c r="M20" s="95"/>
      <c r="N20" s="95"/>
      <c r="O20" s="95">
        <f t="shared" si="0"/>
        <v>7085</v>
      </c>
      <c r="P20" s="95">
        <f t="shared" si="1"/>
        <v>199805</v>
      </c>
    </row>
    <row r="21" spans="1:16" s="22" customFormat="1" ht="19.5" customHeight="1">
      <c r="A21" s="98"/>
      <c r="B21" s="98">
        <v>8</v>
      </c>
      <c r="C21" s="1" t="s">
        <v>14</v>
      </c>
      <c r="D21" s="95">
        <v>82</v>
      </c>
      <c r="E21" s="174" t="s">
        <v>406</v>
      </c>
      <c r="F21" s="95"/>
      <c r="G21" s="95">
        <v>504</v>
      </c>
      <c r="H21" s="95"/>
      <c r="I21" s="95"/>
      <c r="J21" s="95"/>
      <c r="K21" s="95"/>
      <c r="L21" s="95"/>
      <c r="M21" s="95"/>
      <c r="N21" s="95"/>
      <c r="O21" s="95">
        <f aca="true" t="shared" si="2" ref="O21:O43">SUM(G21:N21)</f>
        <v>504</v>
      </c>
      <c r="P21" s="95">
        <f aca="true" t="shared" si="3" ref="P21:P33">P20+F21-O21</f>
        <v>199301</v>
      </c>
    </row>
    <row r="22" spans="1:16" s="22" customFormat="1" ht="19.5" customHeight="1">
      <c r="A22" s="98"/>
      <c r="B22" s="98">
        <v>8</v>
      </c>
      <c r="C22" s="1" t="s">
        <v>14</v>
      </c>
      <c r="D22" s="95"/>
      <c r="E22" s="174" t="s">
        <v>338</v>
      </c>
      <c r="F22" s="95"/>
      <c r="G22" s="95"/>
      <c r="H22" s="95"/>
      <c r="I22" s="95"/>
      <c r="J22" s="95"/>
      <c r="K22" s="95"/>
      <c r="L22" s="95"/>
      <c r="M22" s="95"/>
      <c r="N22" s="95">
        <v>800</v>
      </c>
      <c r="O22" s="95">
        <f t="shared" si="2"/>
        <v>800</v>
      </c>
      <c r="P22" s="95">
        <f t="shared" si="3"/>
        <v>198501</v>
      </c>
    </row>
    <row r="23" spans="1:16" s="22" customFormat="1" ht="23.25" customHeight="1">
      <c r="A23" s="98"/>
      <c r="B23" s="98">
        <v>8</v>
      </c>
      <c r="C23" s="1" t="s">
        <v>14</v>
      </c>
      <c r="D23" s="95"/>
      <c r="E23" s="177" t="s">
        <v>407</v>
      </c>
      <c r="F23" s="95"/>
      <c r="G23" s="95"/>
      <c r="H23" s="95"/>
      <c r="I23" s="95"/>
      <c r="J23" s="95"/>
      <c r="K23" s="95"/>
      <c r="L23" s="95">
        <v>30294</v>
      </c>
      <c r="M23" s="95"/>
      <c r="N23" s="95"/>
      <c r="O23" s="95">
        <f t="shared" si="2"/>
        <v>30294</v>
      </c>
      <c r="P23" s="95">
        <f t="shared" si="3"/>
        <v>168207</v>
      </c>
    </row>
    <row r="24" spans="1:16" s="22" customFormat="1" ht="23.25" customHeight="1">
      <c r="A24" s="98"/>
      <c r="B24" s="98">
        <v>8</v>
      </c>
      <c r="C24" s="1" t="s">
        <v>14</v>
      </c>
      <c r="D24" s="95"/>
      <c r="E24" s="177" t="s">
        <v>408</v>
      </c>
      <c r="F24" s="95"/>
      <c r="G24" s="95">
        <v>10700</v>
      </c>
      <c r="H24" s="95">
        <v>2250</v>
      </c>
      <c r="I24" s="95"/>
      <c r="J24" s="95"/>
      <c r="K24" s="95"/>
      <c r="L24" s="95"/>
      <c r="M24" s="95"/>
      <c r="N24" s="95"/>
      <c r="O24" s="95">
        <f t="shared" si="2"/>
        <v>12950</v>
      </c>
      <c r="P24" s="95">
        <f t="shared" si="3"/>
        <v>155257</v>
      </c>
    </row>
    <row r="25" spans="1:16" s="22" customFormat="1" ht="19.5" customHeight="1">
      <c r="A25" s="98"/>
      <c r="B25" s="98">
        <v>8</v>
      </c>
      <c r="C25" s="1" t="s">
        <v>14</v>
      </c>
      <c r="D25" s="95">
        <v>83</v>
      </c>
      <c r="E25" s="174" t="s">
        <v>410</v>
      </c>
      <c r="F25" s="95"/>
      <c r="G25" s="95">
        <v>7644</v>
      </c>
      <c r="H25" s="95"/>
      <c r="I25" s="95"/>
      <c r="J25" s="95"/>
      <c r="K25" s="95"/>
      <c r="L25" s="95"/>
      <c r="M25" s="95"/>
      <c r="N25" s="95"/>
      <c r="O25" s="95">
        <f t="shared" si="2"/>
        <v>7644</v>
      </c>
      <c r="P25" s="95">
        <f t="shared" si="3"/>
        <v>147613</v>
      </c>
    </row>
    <row r="26" spans="1:16" s="22" customFormat="1" ht="19.5" customHeight="1">
      <c r="A26" s="98"/>
      <c r="B26" s="98">
        <v>8</v>
      </c>
      <c r="C26" s="1" t="s">
        <v>14</v>
      </c>
      <c r="D26" s="95">
        <v>83</v>
      </c>
      <c r="E26" s="174" t="s">
        <v>409</v>
      </c>
      <c r="F26" s="95"/>
      <c r="G26" s="95">
        <v>7085</v>
      </c>
      <c r="H26" s="95"/>
      <c r="I26" s="95"/>
      <c r="J26" s="95"/>
      <c r="K26" s="95"/>
      <c r="L26" s="95"/>
      <c r="M26" s="95"/>
      <c r="N26" s="95"/>
      <c r="O26" s="95">
        <f t="shared" si="2"/>
        <v>7085</v>
      </c>
      <c r="P26" s="95">
        <f t="shared" si="3"/>
        <v>140528</v>
      </c>
    </row>
    <row r="27" spans="1:16" s="22" customFormat="1" ht="24.75" customHeight="1">
      <c r="A27" s="98"/>
      <c r="B27" s="98">
        <v>8</v>
      </c>
      <c r="C27" s="1" t="s">
        <v>13</v>
      </c>
      <c r="D27" s="95">
        <v>31</v>
      </c>
      <c r="E27" s="220" t="s">
        <v>411</v>
      </c>
      <c r="F27" s="95">
        <v>2210</v>
      </c>
      <c r="G27" s="95"/>
      <c r="H27" s="95"/>
      <c r="I27" s="95"/>
      <c r="J27" s="95"/>
      <c r="K27" s="95"/>
      <c r="L27" s="95"/>
      <c r="M27" s="95"/>
      <c r="N27" s="95"/>
      <c r="O27" s="95">
        <f t="shared" si="2"/>
        <v>0</v>
      </c>
      <c r="P27" s="95">
        <f t="shared" si="3"/>
        <v>142738</v>
      </c>
    </row>
    <row r="28" spans="1:16" s="22" customFormat="1" ht="19.5" customHeight="1">
      <c r="A28" s="98"/>
      <c r="B28" s="98">
        <v>15</v>
      </c>
      <c r="C28" s="1" t="s">
        <v>14</v>
      </c>
      <c r="D28" s="95">
        <v>84</v>
      </c>
      <c r="E28" s="174" t="s">
        <v>415</v>
      </c>
      <c r="F28" s="95"/>
      <c r="G28" s="95">
        <v>12600</v>
      </c>
      <c r="H28" s="95"/>
      <c r="I28" s="95"/>
      <c r="J28" s="95"/>
      <c r="K28" s="95"/>
      <c r="L28" s="95"/>
      <c r="M28" s="95"/>
      <c r="N28" s="95"/>
      <c r="O28" s="95">
        <f t="shared" si="2"/>
        <v>12600</v>
      </c>
      <c r="P28" s="95">
        <f t="shared" si="3"/>
        <v>130138</v>
      </c>
    </row>
    <row r="29" spans="1:16" s="22" customFormat="1" ht="19.5" customHeight="1">
      <c r="A29" s="98"/>
      <c r="B29" s="98">
        <v>15</v>
      </c>
      <c r="C29" s="1" t="s">
        <v>14</v>
      </c>
      <c r="D29" s="95">
        <v>84</v>
      </c>
      <c r="E29" s="174" t="s">
        <v>416</v>
      </c>
      <c r="F29" s="95"/>
      <c r="G29" s="95">
        <v>4770</v>
      </c>
      <c r="H29" s="95"/>
      <c r="I29" s="95"/>
      <c r="J29" s="95"/>
      <c r="K29" s="95"/>
      <c r="L29" s="95"/>
      <c r="M29" s="95"/>
      <c r="N29" s="95"/>
      <c r="O29" s="95">
        <f t="shared" si="2"/>
        <v>4770</v>
      </c>
      <c r="P29" s="95">
        <f t="shared" si="3"/>
        <v>125368</v>
      </c>
    </row>
    <row r="30" spans="1:16" s="22" customFormat="1" ht="19.5" customHeight="1">
      <c r="A30" s="98"/>
      <c r="B30" s="98">
        <v>15</v>
      </c>
      <c r="C30" s="1" t="s">
        <v>14</v>
      </c>
      <c r="D30" s="95">
        <v>84</v>
      </c>
      <c r="E30" s="174" t="s">
        <v>417</v>
      </c>
      <c r="F30" s="95"/>
      <c r="G30" s="95">
        <v>95382</v>
      </c>
      <c r="H30" s="95"/>
      <c r="I30" s="95"/>
      <c r="J30" s="95"/>
      <c r="K30" s="95"/>
      <c r="L30" s="95"/>
      <c r="M30" s="95"/>
      <c r="N30" s="95"/>
      <c r="O30" s="95">
        <f t="shared" si="2"/>
        <v>95382</v>
      </c>
      <c r="P30" s="95">
        <f t="shared" si="3"/>
        <v>29986</v>
      </c>
    </row>
    <row r="31" spans="1:16" s="22" customFormat="1" ht="19.5" customHeight="1">
      <c r="A31" s="98"/>
      <c r="B31" s="98">
        <v>15</v>
      </c>
      <c r="C31" s="1" t="s">
        <v>14</v>
      </c>
      <c r="D31" s="95">
        <v>85</v>
      </c>
      <c r="E31" s="174" t="s">
        <v>420</v>
      </c>
      <c r="F31" s="95"/>
      <c r="G31" s="95">
        <v>2304</v>
      </c>
      <c r="H31" s="95"/>
      <c r="I31" s="95"/>
      <c r="J31" s="95"/>
      <c r="K31" s="95"/>
      <c r="L31" s="95"/>
      <c r="M31" s="95"/>
      <c r="N31" s="95"/>
      <c r="O31" s="95">
        <f t="shared" si="2"/>
        <v>2304</v>
      </c>
      <c r="P31" s="95">
        <f t="shared" si="3"/>
        <v>27682</v>
      </c>
    </row>
    <row r="32" spans="1:16" s="22" customFormat="1" ht="19.5" customHeight="1">
      <c r="A32" s="98"/>
      <c r="B32" s="98">
        <v>15</v>
      </c>
      <c r="C32" s="1" t="s">
        <v>14</v>
      </c>
      <c r="D32" s="95">
        <v>85</v>
      </c>
      <c r="E32" s="174" t="s">
        <v>418</v>
      </c>
      <c r="F32" s="95"/>
      <c r="G32" s="95"/>
      <c r="H32" s="95"/>
      <c r="I32" s="95"/>
      <c r="J32" s="95"/>
      <c r="K32" s="95"/>
      <c r="L32" s="95"/>
      <c r="M32" s="95"/>
      <c r="N32" s="95">
        <v>299</v>
      </c>
      <c r="O32" s="95">
        <f t="shared" si="2"/>
        <v>299</v>
      </c>
      <c r="P32" s="95">
        <f t="shared" si="3"/>
        <v>27383</v>
      </c>
    </row>
    <row r="33" spans="1:16" s="22" customFormat="1" ht="19.5" customHeight="1">
      <c r="A33" s="98"/>
      <c r="B33" s="98">
        <v>15</v>
      </c>
      <c r="C33" s="1" t="s">
        <v>14</v>
      </c>
      <c r="D33" s="95">
        <v>85</v>
      </c>
      <c r="E33" s="174" t="s">
        <v>419</v>
      </c>
      <c r="F33" s="95">
        <v>-1210</v>
      </c>
      <c r="G33" s="95"/>
      <c r="H33" s="95"/>
      <c r="I33" s="95"/>
      <c r="J33" s="95"/>
      <c r="K33" s="95"/>
      <c r="L33" s="95"/>
      <c r="M33" s="95"/>
      <c r="N33" s="95"/>
      <c r="O33" s="95">
        <f t="shared" si="2"/>
        <v>0</v>
      </c>
      <c r="P33" s="95">
        <f t="shared" si="3"/>
        <v>26173</v>
      </c>
    </row>
    <row r="34" spans="1:16" s="22" customFormat="1" ht="19.5" customHeight="1">
      <c r="A34" s="98"/>
      <c r="B34" s="98">
        <v>15</v>
      </c>
      <c r="C34" s="1" t="s">
        <v>13</v>
      </c>
      <c r="D34" s="95">
        <v>32</v>
      </c>
      <c r="E34" s="174" t="s">
        <v>421</v>
      </c>
      <c r="F34" s="95">
        <v>11250</v>
      </c>
      <c r="G34" s="95"/>
      <c r="H34" s="95"/>
      <c r="I34" s="95"/>
      <c r="J34" s="95"/>
      <c r="K34" s="95"/>
      <c r="L34" s="95"/>
      <c r="M34" s="95"/>
      <c r="N34" s="95"/>
      <c r="O34" s="95">
        <f t="shared" si="2"/>
        <v>0</v>
      </c>
      <c r="P34" s="95">
        <f aca="true" t="shared" si="4" ref="P34:P42">P33+F34-O34</f>
        <v>37423</v>
      </c>
    </row>
    <row r="35" spans="1:16" s="22" customFormat="1" ht="19.5" customHeight="1">
      <c r="A35" s="98"/>
      <c r="B35" s="98">
        <v>15</v>
      </c>
      <c r="C35" s="1"/>
      <c r="D35" s="95">
        <v>32</v>
      </c>
      <c r="E35" s="174" t="s">
        <v>423</v>
      </c>
      <c r="F35" s="95">
        <v>32940</v>
      </c>
      <c r="G35" s="95"/>
      <c r="H35" s="95"/>
      <c r="I35" s="95"/>
      <c r="J35" s="95"/>
      <c r="K35" s="95"/>
      <c r="L35" s="95"/>
      <c r="M35" s="95"/>
      <c r="N35" s="95"/>
      <c r="O35" s="95">
        <f t="shared" si="2"/>
        <v>0</v>
      </c>
      <c r="P35" s="95">
        <f t="shared" si="4"/>
        <v>70363</v>
      </c>
    </row>
    <row r="36" spans="1:16" s="22" customFormat="1" ht="19.5" customHeight="1">
      <c r="A36" s="98"/>
      <c r="B36" s="98">
        <v>15</v>
      </c>
      <c r="C36" s="1"/>
      <c r="D36" s="95">
        <v>32</v>
      </c>
      <c r="E36" s="174" t="s">
        <v>422</v>
      </c>
      <c r="F36" s="95">
        <v>900</v>
      </c>
      <c r="G36" s="95"/>
      <c r="H36" s="95"/>
      <c r="I36" s="95"/>
      <c r="J36" s="95"/>
      <c r="K36" s="95"/>
      <c r="L36" s="95"/>
      <c r="M36" s="95"/>
      <c r="N36" s="95"/>
      <c r="O36" s="95">
        <f t="shared" si="2"/>
        <v>0</v>
      </c>
      <c r="P36" s="95">
        <f t="shared" si="4"/>
        <v>71263</v>
      </c>
    </row>
    <row r="37" spans="1:16" s="22" customFormat="1" ht="19.5" customHeight="1">
      <c r="A37" s="98"/>
      <c r="B37" s="98">
        <v>23</v>
      </c>
      <c r="C37" s="1" t="s">
        <v>14</v>
      </c>
      <c r="D37" s="95">
        <v>86</v>
      </c>
      <c r="E37" s="174" t="s">
        <v>425</v>
      </c>
      <c r="F37" s="95"/>
      <c r="G37" s="95"/>
      <c r="H37" s="95">
        <v>2860</v>
      </c>
      <c r="I37" s="95"/>
      <c r="J37" s="95"/>
      <c r="K37" s="95"/>
      <c r="L37" s="95"/>
      <c r="M37" s="95"/>
      <c r="N37" s="95"/>
      <c r="O37" s="95">
        <f t="shared" si="2"/>
        <v>2860</v>
      </c>
      <c r="P37" s="95">
        <f t="shared" si="4"/>
        <v>68403</v>
      </c>
    </row>
    <row r="38" spans="1:16" s="22" customFormat="1" ht="19.5" customHeight="1">
      <c r="A38" s="98"/>
      <c r="B38" s="98">
        <v>23</v>
      </c>
      <c r="C38" s="1" t="s">
        <v>14</v>
      </c>
      <c r="D38" s="95">
        <v>86</v>
      </c>
      <c r="E38" s="174" t="s">
        <v>424</v>
      </c>
      <c r="F38" s="95"/>
      <c r="G38" s="95"/>
      <c r="H38" s="95"/>
      <c r="I38" s="95"/>
      <c r="J38" s="95"/>
      <c r="K38" s="95"/>
      <c r="L38" s="95"/>
      <c r="M38" s="95"/>
      <c r="N38" s="95">
        <v>2214</v>
      </c>
      <c r="O38" s="95">
        <f t="shared" si="2"/>
        <v>2214</v>
      </c>
      <c r="P38" s="95">
        <f t="shared" si="4"/>
        <v>66189</v>
      </c>
    </row>
    <row r="39" spans="1:16" s="22" customFormat="1" ht="19.5" customHeight="1">
      <c r="A39" s="98"/>
      <c r="B39" s="98">
        <v>23</v>
      </c>
      <c r="C39" s="1" t="s">
        <v>14</v>
      </c>
      <c r="D39" s="95">
        <v>87</v>
      </c>
      <c r="E39" s="174" t="s">
        <v>426</v>
      </c>
      <c r="F39" s="95"/>
      <c r="G39" s="95">
        <v>18144</v>
      </c>
      <c r="H39" s="95"/>
      <c r="I39" s="95"/>
      <c r="J39" s="95"/>
      <c r="K39" s="95"/>
      <c r="L39" s="95"/>
      <c r="M39" s="95"/>
      <c r="N39" s="95">
        <v>30</v>
      </c>
      <c r="O39" s="95">
        <f t="shared" si="2"/>
        <v>18174</v>
      </c>
      <c r="P39" s="95">
        <f t="shared" si="4"/>
        <v>48015</v>
      </c>
    </row>
    <row r="40" spans="1:16" s="22" customFormat="1" ht="19.5" customHeight="1">
      <c r="A40" s="98"/>
      <c r="B40" s="98">
        <v>23</v>
      </c>
      <c r="C40" s="1" t="s">
        <v>14</v>
      </c>
      <c r="D40" s="95">
        <v>87</v>
      </c>
      <c r="E40" s="174" t="s">
        <v>427</v>
      </c>
      <c r="F40" s="95"/>
      <c r="G40" s="95"/>
      <c r="H40" s="95">
        <v>7200</v>
      </c>
      <c r="I40" s="95"/>
      <c r="J40" s="95"/>
      <c r="K40" s="95"/>
      <c r="L40" s="95"/>
      <c r="M40" s="95"/>
      <c r="N40" s="95"/>
      <c r="O40" s="95">
        <f t="shared" si="2"/>
        <v>7200</v>
      </c>
      <c r="P40" s="95">
        <f t="shared" si="4"/>
        <v>40815</v>
      </c>
    </row>
    <row r="41" spans="1:16" s="22" customFormat="1" ht="19.5" customHeight="1">
      <c r="A41" s="98"/>
      <c r="B41" s="98">
        <v>23</v>
      </c>
      <c r="C41" s="1" t="s">
        <v>14</v>
      </c>
      <c r="D41" s="95">
        <v>87</v>
      </c>
      <c r="E41" s="174" t="s">
        <v>428</v>
      </c>
      <c r="F41" s="95"/>
      <c r="G41" s="95"/>
      <c r="H41" s="95">
        <v>13104</v>
      </c>
      <c r="I41" s="95"/>
      <c r="J41" s="95"/>
      <c r="K41" s="95"/>
      <c r="L41" s="95"/>
      <c r="M41" s="95"/>
      <c r="N41" s="95"/>
      <c r="O41" s="95">
        <f t="shared" si="2"/>
        <v>13104</v>
      </c>
      <c r="P41" s="95">
        <f t="shared" si="4"/>
        <v>27711</v>
      </c>
    </row>
    <row r="42" spans="1:16" s="22" customFormat="1" ht="19.5" customHeight="1">
      <c r="A42" s="98"/>
      <c r="B42" s="98">
        <v>23</v>
      </c>
      <c r="C42" s="1" t="s">
        <v>14</v>
      </c>
      <c r="D42" s="95">
        <v>87</v>
      </c>
      <c r="E42" s="174" t="s">
        <v>429</v>
      </c>
      <c r="F42" s="95"/>
      <c r="G42" s="95">
        <v>7644</v>
      </c>
      <c r="H42" s="95"/>
      <c r="I42" s="95"/>
      <c r="J42" s="95"/>
      <c r="K42" s="95"/>
      <c r="L42" s="95"/>
      <c r="M42" s="95"/>
      <c r="N42" s="95"/>
      <c r="O42" s="95">
        <f t="shared" si="2"/>
        <v>7644</v>
      </c>
      <c r="P42" s="95">
        <f t="shared" si="4"/>
        <v>20067</v>
      </c>
    </row>
    <row r="43" spans="1:16" s="22" customFormat="1" ht="19.5" customHeight="1">
      <c r="A43" s="98"/>
      <c r="B43" s="98">
        <v>29</v>
      </c>
      <c r="C43" s="1" t="s">
        <v>13</v>
      </c>
      <c r="D43" s="95">
        <v>33</v>
      </c>
      <c r="E43" s="174" t="s">
        <v>430</v>
      </c>
      <c r="F43" s="95">
        <v>669650</v>
      </c>
      <c r="G43" s="95"/>
      <c r="H43" s="95"/>
      <c r="I43" s="95"/>
      <c r="J43" s="95"/>
      <c r="K43" s="95"/>
      <c r="L43" s="95"/>
      <c r="M43" s="95"/>
      <c r="N43" s="95"/>
      <c r="O43" s="95">
        <f t="shared" si="2"/>
        <v>0</v>
      </c>
      <c r="P43" s="95">
        <f>P31+F43-O43</f>
        <v>697332</v>
      </c>
    </row>
    <row r="44" spans="1:16" s="23" customFormat="1" ht="19.5" customHeight="1">
      <c r="A44" s="24"/>
      <c r="B44" s="24"/>
      <c r="C44" s="1"/>
      <c r="D44" s="11"/>
      <c r="E44" s="111" t="s">
        <v>79</v>
      </c>
      <c r="F44" s="101">
        <f aca="true" t="shared" si="5" ref="F44:N44">SUM(F5:F43)</f>
        <v>715740</v>
      </c>
      <c r="G44" s="101">
        <f t="shared" si="5"/>
        <v>192791</v>
      </c>
      <c r="H44" s="101">
        <f t="shared" si="5"/>
        <v>150980</v>
      </c>
      <c r="I44" s="101">
        <f t="shared" si="5"/>
        <v>4620</v>
      </c>
      <c r="J44" s="101">
        <f t="shared" si="5"/>
        <v>5970</v>
      </c>
      <c r="K44" s="101">
        <f t="shared" si="5"/>
        <v>45452</v>
      </c>
      <c r="L44" s="101">
        <f t="shared" si="5"/>
        <v>30294</v>
      </c>
      <c r="M44" s="101">
        <f t="shared" si="5"/>
        <v>800</v>
      </c>
      <c r="N44" s="101">
        <f t="shared" si="5"/>
        <v>3343</v>
      </c>
      <c r="O44" s="101">
        <f>SUM(G44:N44)</f>
        <v>434250</v>
      </c>
      <c r="P44" s="95">
        <f>F44-O44</f>
        <v>281490</v>
      </c>
    </row>
    <row r="45" spans="1:16" s="23" customFormat="1" ht="29.25" customHeight="1">
      <c r="A45" s="24"/>
      <c r="B45" s="24"/>
      <c r="C45" s="25"/>
      <c r="D45" s="11"/>
      <c r="E45" s="111" t="s">
        <v>202</v>
      </c>
      <c r="F45" s="101">
        <f>'04分類帳'!F45+'05分類帳'!F44</f>
        <v>4326376</v>
      </c>
      <c r="G45" s="101">
        <f>'04分類帳'!G45+'05分類帳'!G44</f>
        <v>425490</v>
      </c>
      <c r="H45" s="101">
        <f>'04分類帳'!H45+'05分類帳'!H44</f>
        <v>2177665</v>
      </c>
      <c r="I45" s="101">
        <f>'04分類帳'!I45+'05分類帳'!I44</f>
        <v>30120</v>
      </c>
      <c r="J45" s="101">
        <f>'04分類帳'!J45+'05分類帳'!J44</f>
        <v>79816</v>
      </c>
      <c r="K45" s="101">
        <f>'04分類帳'!K45+'05分類帳'!K44</f>
        <v>442067</v>
      </c>
      <c r="L45" s="101">
        <f>'04分類帳'!L45+'05分類帳'!L44</f>
        <v>319984</v>
      </c>
      <c r="M45" s="101">
        <f>'04分類帳'!M45+'05分類帳'!M44</f>
        <v>137010</v>
      </c>
      <c r="N45" s="101">
        <f>'04分類帳'!N45+'05分類帳'!N44</f>
        <v>24507</v>
      </c>
      <c r="O45" s="101">
        <f>SUM(G45:N45)</f>
        <v>3636659</v>
      </c>
      <c r="P45" s="101">
        <f>F45-O45</f>
        <v>689717</v>
      </c>
    </row>
    <row r="46" spans="1:16" ht="45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16" s="21" customFormat="1" ht="63" customHeight="1">
      <c r="A47" s="27"/>
      <c r="B47" s="27"/>
      <c r="C47" s="27"/>
      <c r="D47" s="27"/>
      <c r="E47" s="47" t="s">
        <v>157</v>
      </c>
      <c r="F47" s="5" t="s">
        <v>32</v>
      </c>
      <c r="G47" s="5" t="s">
        <v>73</v>
      </c>
      <c r="H47" s="5" t="s">
        <v>165</v>
      </c>
      <c r="I47" s="5" t="s">
        <v>156</v>
      </c>
      <c r="J47" s="5" t="s">
        <v>167</v>
      </c>
      <c r="K47" s="5" t="s">
        <v>33</v>
      </c>
      <c r="L47" s="5"/>
      <c r="M47" s="5"/>
      <c r="N47" s="5"/>
      <c r="O47" s="432" t="s">
        <v>153</v>
      </c>
      <c r="P47" s="433"/>
    </row>
    <row r="48" spans="1:16" ht="34.5" customHeight="1">
      <c r="A48" s="26"/>
      <c r="B48" s="26"/>
      <c r="C48" s="26"/>
      <c r="D48" s="26"/>
      <c r="E48" s="18"/>
      <c r="F48" s="95">
        <f>O48-H48-I48-K48-J48</f>
        <v>46090</v>
      </c>
      <c r="G48" s="95"/>
      <c r="H48" s="95">
        <v>227800</v>
      </c>
      <c r="I48" s="95">
        <v>371850</v>
      </c>
      <c r="J48" s="95">
        <v>70000</v>
      </c>
      <c r="K48" s="97"/>
      <c r="L48" s="95"/>
      <c r="M48" s="97"/>
      <c r="N48" s="97"/>
      <c r="O48" s="422">
        <f>F44</f>
        <v>715740</v>
      </c>
      <c r="P48" s="423"/>
    </row>
  </sheetData>
  <sheetProtection/>
  <mergeCells count="9">
    <mergeCell ref="I1:J1"/>
    <mergeCell ref="O47:P47"/>
    <mergeCell ref="O48:P48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7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63" customWidth="1"/>
    <col min="2" max="2" width="14.50390625" style="69" customWidth="1"/>
    <col min="3" max="3" width="40.375" style="63" customWidth="1"/>
    <col min="4" max="4" width="15.75390625" style="63" customWidth="1"/>
    <col min="5" max="5" width="14.25390625" style="69" customWidth="1"/>
    <col min="6" max="6" width="11.875" style="63" customWidth="1"/>
    <col min="7" max="7" width="14.253906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'04結算'!A1:C1</f>
        <v>嘉義縣立義竹國民中學</v>
      </c>
      <c r="B1" s="426"/>
      <c r="C1" s="426"/>
      <c r="D1" s="118" t="str">
        <f>'基本資料'!A14</f>
        <v>103年5月份</v>
      </c>
      <c r="E1" s="112" t="s">
        <v>203</v>
      </c>
      <c r="F1" s="112"/>
      <c r="G1" s="112"/>
      <c r="H1" s="112"/>
    </row>
    <row r="2" spans="1:8" ht="25.5" customHeight="1">
      <c r="A2" s="424" t="s">
        <v>102</v>
      </c>
      <c r="B2" s="424"/>
      <c r="C2" s="424"/>
      <c r="D2" s="424" t="s">
        <v>103</v>
      </c>
      <c r="E2" s="424"/>
      <c r="F2" s="424"/>
      <c r="G2" s="424" t="s">
        <v>62</v>
      </c>
      <c r="H2" s="424"/>
    </row>
    <row r="3" spans="1:8" ht="25.5" customHeight="1">
      <c r="A3" s="4" t="s">
        <v>104</v>
      </c>
      <c r="B3" s="64" t="s">
        <v>105</v>
      </c>
      <c r="C3" s="4" t="s">
        <v>106</v>
      </c>
      <c r="D3" s="4" t="s">
        <v>107</v>
      </c>
      <c r="E3" s="64" t="s">
        <v>108</v>
      </c>
      <c r="F3" s="4" t="s">
        <v>109</v>
      </c>
      <c r="G3" s="64" t="s">
        <v>108</v>
      </c>
      <c r="H3" s="4" t="s">
        <v>109</v>
      </c>
    </row>
    <row r="4" spans="1:8" ht="25.5" customHeight="1">
      <c r="A4" s="4" t="s">
        <v>69</v>
      </c>
      <c r="B4" s="65">
        <f>'05分類帳'!P4</f>
        <v>408227</v>
      </c>
      <c r="C4" s="431" t="s">
        <v>412</v>
      </c>
      <c r="D4" s="4" t="s">
        <v>137</v>
      </c>
      <c r="E4" s="65">
        <f>'05分類帳'!G44</f>
        <v>192791</v>
      </c>
      <c r="F4" s="66">
        <f>E4/(E13-E8)</f>
        <v>0.4958641762560507</v>
      </c>
      <c r="G4" s="65">
        <f>'05分類帳'!G45</f>
        <v>425490</v>
      </c>
      <c r="H4" s="66">
        <f>G4/(G13-G8)</f>
        <v>0.1331907173122577</v>
      </c>
    </row>
    <row r="5" spans="1:8" ht="25.5" customHeight="1">
      <c r="A5" s="4" t="s">
        <v>71</v>
      </c>
      <c r="B5" s="65">
        <f>'05分類帳'!F48</f>
        <v>46090</v>
      </c>
      <c r="C5" s="431"/>
      <c r="D5" s="4" t="s">
        <v>138</v>
      </c>
      <c r="E5" s="65">
        <f>'05分類帳'!H44</f>
        <v>150980</v>
      </c>
      <c r="F5" s="66">
        <f>E5/(E13-E8)</f>
        <v>0.38832504282429436</v>
      </c>
      <c r="G5" s="65">
        <f>'05分類帳'!H45</f>
        <v>2177665</v>
      </c>
      <c r="H5" s="66">
        <f>G5/(G13-G8)</f>
        <v>0.6816723387524917</v>
      </c>
    </row>
    <row r="6" spans="1:8" ht="29.25" customHeight="1">
      <c r="A6" s="5" t="s">
        <v>73</v>
      </c>
      <c r="B6" s="65">
        <f>'05分類帳'!G48</f>
        <v>0</v>
      </c>
      <c r="C6" s="431"/>
      <c r="D6" s="4" t="s">
        <v>139</v>
      </c>
      <c r="E6" s="65">
        <f>'05分類帳'!I44</f>
        <v>4620</v>
      </c>
      <c r="F6" s="66">
        <f>E6/(E13-E8)</f>
        <v>0.011882777174779705</v>
      </c>
      <c r="G6" s="65">
        <f>'05分類帳'!I45</f>
        <v>30120</v>
      </c>
      <c r="H6" s="66">
        <f>G6/(G13-G8)</f>
        <v>0.0094284340535505</v>
      </c>
    </row>
    <row r="7" spans="1:8" ht="31.5">
      <c r="A7" s="73" t="s">
        <v>165</v>
      </c>
      <c r="B7" s="65">
        <f>'05分類帳'!H48</f>
        <v>227800</v>
      </c>
      <c r="C7" s="431"/>
      <c r="D7" s="4" t="s">
        <v>140</v>
      </c>
      <c r="E7" s="65">
        <f>'05分類帳'!J44</f>
        <v>5970</v>
      </c>
      <c r="F7" s="66">
        <f>E7/(E13-E8)</f>
        <v>0.01535501725831923</v>
      </c>
      <c r="G7" s="65">
        <f>'05分類帳'!J45</f>
        <v>79816</v>
      </c>
      <c r="H7" s="66">
        <f>G7/(G13-G8)</f>
        <v>0.02498472418387074</v>
      </c>
    </row>
    <row r="8" spans="1:8" ht="31.5">
      <c r="A8" s="73" t="s">
        <v>155</v>
      </c>
      <c r="B8" s="65">
        <f>'05分類帳'!I48</f>
        <v>371850</v>
      </c>
      <c r="C8" s="431"/>
      <c r="D8" s="4" t="s">
        <v>141</v>
      </c>
      <c r="E8" s="65">
        <f>'05分類帳'!K44</f>
        <v>45452</v>
      </c>
      <c r="F8" s="66"/>
      <c r="G8" s="65">
        <f>'05分類帳'!K45</f>
        <v>442067</v>
      </c>
      <c r="H8" s="66"/>
    </row>
    <row r="9" spans="1:8" ht="36" customHeight="1">
      <c r="A9" s="47" t="s">
        <v>167</v>
      </c>
      <c r="B9" s="65">
        <v>70000</v>
      </c>
      <c r="C9" s="431"/>
      <c r="D9" s="4" t="s">
        <v>142</v>
      </c>
      <c r="E9" s="65">
        <f>'05分類帳'!L44</f>
        <v>30294</v>
      </c>
      <c r="F9" s="66">
        <f>E9/(E13-E8)</f>
        <v>0.07791706747462693</v>
      </c>
      <c r="G9" s="65">
        <f>'05分類帳'!L45</f>
        <v>319984</v>
      </c>
      <c r="H9" s="66">
        <f>G9/(G13-G8)</f>
        <v>0.10016427762919333</v>
      </c>
    </row>
    <row r="10" spans="1:8" ht="30.75" customHeight="1">
      <c r="A10" s="4" t="s">
        <v>144</v>
      </c>
      <c r="B10" s="65">
        <f>'05分類帳'!K46</f>
        <v>0</v>
      </c>
      <c r="C10" s="431"/>
      <c r="D10" s="4" t="s">
        <v>143</v>
      </c>
      <c r="E10" s="65">
        <f>'05分類帳'!M44</f>
        <v>800</v>
      </c>
      <c r="F10" s="66">
        <f>E10/(E13-E8)</f>
        <v>0.002057623753208607</v>
      </c>
      <c r="G10" s="65">
        <f>'05分類帳'!M45</f>
        <v>137010</v>
      </c>
      <c r="H10" s="66">
        <f>G10/(G13-G8)</f>
        <v>0.042888105898969256</v>
      </c>
    </row>
    <row r="11" spans="1:8" ht="33" customHeight="1">
      <c r="A11" s="47"/>
      <c r="B11" s="65"/>
      <c r="C11" s="427"/>
      <c r="D11" s="4" t="s">
        <v>145</v>
      </c>
      <c r="E11" s="65">
        <f>'05分類帳'!N44</f>
        <v>3343</v>
      </c>
      <c r="F11" s="66">
        <f>E11/(E13-E8)</f>
        <v>0.008598295258720468</v>
      </c>
      <c r="G11" s="65">
        <f>'05分類帳'!N45</f>
        <v>24507</v>
      </c>
      <c r="H11" s="66">
        <f>G11/(G13-G8)</f>
        <v>0.007671402169666737</v>
      </c>
    </row>
    <row r="12" spans="1:8" ht="25.5" customHeight="1">
      <c r="A12" s="4"/>
      <c r="B12" s="65"/>
      <c r="C12" s="430" t="s">
        <v>77</v>
      </c>
      <c r="D12" s="4"/>
      <c r="E12" s="65"/>
      <c r="F12" s="66"/>
      <c r="G12" s="65"/>
      <c r="H12" s="66"/>
    </row>
    <row r="13" spans="1:8" ht="33" customHeight="1">
      <c r="A13" s="4"/>
      <c r="B13" s="65">
        <f>'05分類帳'!N48</f>
        <v>0</v>
      </c>
      <c r="C13" s="447"/>
      <c r="D13" s="4" t="s">
        <v>146</v>
      </c>
      <c r="E13" s="65">
        <f>SUM(E4:E12)</f>
        <v>434250</v>
      </c>
      <c r="F13" s="66">
        <f>(E13-E8)/(E13-E8)</f>
        <v>1</v>
      </c>
      <c r="G13" s="65">
        <f>SUM(G4:G12)</f>
        <v>3636659</v>
      </c>
      <c r="H13" s="66">
        <f>(G13-G8)/(G13-G8)</f>
        <v>1</v>
      </c>
    </row>
    <row r="14" spans="1:8" ht="35.25" customHeight="1">
      <c r="A14" s="4" t="s">
        <v>147</v>
      </c>
      <c r="B14" s="65">
        <f>SUM(B5:B13)</f>
        <v>715740</v>
      </c>
      <c r="C14" s="447"/>
      <c r="D14" s="4" t="s">
        <v>148</v>
      </c>
      <c r="E14" s="65">
        <f>'05分類帳'!P45</f>
        <v>689717</v>
      </c>
      <c r="F14" s="66"/>
      <c r="G14" s="65">
        <f>E14</f>
        <v>689717</v>
      </c>
      <c r="H14" s="66"/>
    </row>
    <row r="15" spans="1:8" ht="35.25" customHeight="1">
      <c r="A15" s="4" t="s">
        <v>149</v>
      </c>
      <c r="B15" s="65">
        <f>B14+B4</f>
        <v>1123967</v>
      </c>
      <c r="C15" s="447"/>
      <c r="D15" s="4" t="s">
        <v>149</v>
      </c>
      <c r="E15" s="65">
        <f>E13+E14</f>
        <v>1123967</v>
      </c>
      <c r="F15" s="67">
        <f>SUM(F4:F11)</f>
        <v>1</v>
      </c>
      <c r="G15" s="65">
        <f>G13+G14</f>
        <v>4326376</v>
      </c>
      <c r="H15" s="67">
        <f>SUM(H4:H11)</f>
        <v>1</v>
      </c>
    </row>
    <row r="16" spans="1:8" ht="74.25" customHeight="1">
      <c r="A16" s="4" t="s">
        <v>150</v>
      </c>
      <c r="B16" s="431" t="s">
        <v>151</v>
      </c>
      <c r="C16" s="431"/>
      <c r="D16" s="431"/>
      <c r="E16" s="431"/>
      <c r="F16" s="431"/>
      <c r="G16" s="431"/>
      <c r="H16" s="431"/>
    </row>
    <row r="17" spans="1:8" ht="20.2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 horizontalCentered="1" verticalCentered="1"/>
  <pageMargins left="0.35433070866141736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3" topLeftCell="BM40" activePane="bottomLeft" state="frozen"/>
      <selection pane="topLeft" activeCell="A1" sqref="A1"/>
      <selection pane="bottomLeft" activeCell="L57" sqref="L57"/>
    </sheetView>
  </sheetViews>
  <sheetFormatPr defaultColWidth="8.875" defaultRowHeight="16.5"/>
  <cols>
    <col min="1" max="1" width="2.75390625" style="20" customWidth="1"/>
    <col min="2" max="2" width="3.375" style="20" customWidth="1"/>
    <col min="3" max="3" width="2.50390625" style="20" customWidth="1"/>
    <col min="4" max="4" width="4.75390625" style="20" customWidth="1"/>
    <col min="5" max="5" width="19.25390625" style="20" customWidth="1"/>
    <col min="6" max="6" width="10.50390625" style="20" customWidth="1"/>
    <col min="7" max="7" width="9.125" style="20" customWidth="1"/>
    <col min="8" max="8" width="9.75390625" style="20" customWidth="1"/>
    <col min="9" max="9" width="8.625" style="20" customWidth="1"/>
    <col min="10" max="11" width="9.25390625" style="20" customWidth="1"/>
    <col min="12" max="12" width="9.125" style="20" customWidth="1"/>
    <col min="13" max="13" width="9.50390625" style="20" customWidth="1"/>
    <col min="14" max="14" width="9.75390625" style="20" customWidth="1"/>
    <col min="15" max="15" width="10.50390625" style="20" customWidth="1"/>
    <col min="16" max="16" width="11.00390625" style="20" customWidth="1"/>
    <col min="17" max="17" width="9.125" style="20" customWidth="1"/>
    <col min="18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'基本資料'!A15</f>
        <v>103年6月份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169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6</v>
      </c>
      <c r="B4" s="97">
        <v>1</v>
      </c>
      <c r="C4" s="1" t="s">
        <v>35</v>
      </c>
      <c r="D4" s="1" t="s">
        <v>35</v>
      </c>
      <c r="E4" s="81" t="s">
        <v>201</v>
      </c>
      <c r="F4" s="95">
        <f>'05分類帳'!P45</f>
        <v>689717</v>
      </c>
      <c r="G4" s="95"/>
      <c r="H4" s="95"/>
      <c r="I4" s="95"/>
      <c r="J4" s="95"/>
      <c r="K4" s="95"/>
      <c r="L4" s="95"/>
      <c r="M4" s="95"/>
      <c r="N4" s="95"/>
      <c r="O4" s="101"/>
      <c r="P4" s="101">
        <f>F4</f>
        <v>689717</v>
      </c>
    </row>
    <row r="5" spans="1:16" s="22" customFormat="1" ht="19.5" customHeight="1">
      <c r="A5" s="98">
        <v>6</v>
      </c>
      <c r="B5" s="98">
        <v>4</v>
      </c>
      <c r="C5" s="71" t="s">
        <v>14</v>
      </c>
      <c r="D5" s="97">
        <v>88</v>
      </c>
      <c r="E5" s="77" t="s">
        <v>431</v>
      </c>
      <c r="F5" s="164">
        <v>-25110</v>
      </c>
      <c r="G5" s="164"/>
      <c r="H5" s="164"/>
      <c r="I5" s="164"/>
      <c r="J5" s="164"/>
      <c r="K5" s="164"/>
      <c r="L5" s="164"/>
      <c r="M5" s="164"/>
      <c r="N5" s="164"/>
      <c r="O5" s="101">
        <f>SUM(G5:N5)</f>
        <v>0</v>
      </c>
      <c r="P5" s="101">
        <f>P4+F5-O5</f>
        <v>664607</v>
      </c>
    </row>
    <row r="6" spans="1:16" s="22" customFormat="1" ht="19.5" customHeight="1">
      <c r="A6" s="98">
        <v>6</v>
      </c>
      <c r="B6" s="98">
        <v>4</v>
      </c>
      <c r="C6" s="71" t="s">
        <v>14</v>
      </c>
      <c r="D6" s="97">
        <v>88</v>
      </c>
      <c r="E6" s="174" t="s">
        <v>432</v>
      </c>
      <c r="F6" s="164"/>
      <c r="G6" s="164"/>
      <c r="H6" s="164"/>
      <c r="I6" s="164"/>
      <c r="J6" s="164"/>
      <c r="K6" s="164">
        <v>1500</v>
      </c>
      <c r="L6" s="164"/>
      <c r="M6" s="164"/>
      <c r="N6" s="164"/>
      <c r="O6" s="101">
        <f aca="true" t="shared" si="0" ref="O6:O20">SUM(G6:N6)</f>
        <v>1500</v>
      </c>
      <c r="P6" s="101">
        <f aca="true" t="shared" si="1" ref="P6:P20">P5+F6-O6</f>
        <v>663107</v>
      </c>
    </row>
    <row r="7" spans="1:16" s="22" customFormat="1" ht="19.5" customHeight="1">
      <c r="A7" s="98">
        <v>6</v>
      </c>
      <c r="B7" s="98">
        <v>7</v>
      </c>
      <c r="C7" s="71" t="s">
        <v>14</v>
      </c>
      <c r="D7" s="97">
        <v>89</v>
      </c>
      <c r="E7" s="183" t="s">
        <v>433</v>
      </c>
      <c r="F7" s="164"/>
      <c r="G7" s="164">
        <v>15105</v>
      </c>
      <c r="H7" s="164"/>
      <c r="I7" s="164"/>
      <c r="J7" s="164"/>
      <c r="K7" s="164"/>
      <c r="L7" s="164"/>
      <c r="M7" s="164"/>
      <c r="N7" s="164"/>
      <c r="O7" s="101">
        <f t="shared" si="0"/>
        <v>15105</v>
      </c>
      <c r="P7" s="101">
        <f t="shared" si="1"/>
        <v>648002</v>
      </c>
    </row>
    <row r="8" spans="1:16" s="22" customFormat="1" ht="19.5" customHeight="1">
      <c r="A8" s="98">
        <v>6</v>
      </c>
      <c r="B8" s="98">
        <v>7</v>
      </c>
      <c r="C8" s="71" t="s">
        <v>14</v>
      </c>
      <c r="D8" s="97">
        <v>89</v>
      </c>
      <c r="E8" s="183" t="s">
        <v>434</v>
      </c>
      <c r="F8" s="164"/>
      <c r="G8" s="164"/>
      <c r="H8" s="164">
        <v>97560</v>
      </c>
      <c r="I8" s="164"/>
      <c r="J8" s="164"/>
      <c r="K8" s="164"/>
      <c r="L8" s="164"/>
      <c r="M8" s="164"/>
      <c r="N8" s="164"/>
      <c r="O8" s="101">
        <f t="shared" si="0"/>
        <v>97560</v>
      </c>
      <c r="P8" s="101">
        <f t="shared" si="1"/>
        <v>550442</v>
      </c>
    </row>
    <row r="9" spans="1:16" s="22" customFormat="1" ht="19.5" customHeight="1">
      <c r="A9" s="98">
        <v>6</v>
      </c>
      <c r="B9" s="98">
        <v>7</v>
      </c>
      <c r="C9" s="71" t="s">
        <v>14</v>
      </c>
      <c r="D9" s="97">
        <v>89</v>
      </c>
      <c r="E9" s="183" t="s">
        <v>435</v>
      </c>
      <c r="F9" s="164"/>
      <c r="G9" s="164"/>
      <c r="H9" s="164">
        <v>4734</v>
      </c>
      <c r="I9" s="164"/>
      <c r="J9" s="164"/>
      <c r="K9" s="164"/>
      <c r="L9" s="164"/>
      <c r="M9" s="164"/>
      <c r="N9" s="164"/>
      <c r="O9" s="101">
        <f t="shared" si="0"/>
        <v>4734</v>
      </c>
      <c r="P9" s="101">
        <f t="shared" si="1"/>
        <v>545708</v>
      </c>
    </row>
    <row r="10" spans="1:16" s="22" customFormat="1" ht="19.5" customHeight="1">
      <c r="A10" s="98">
        <v>6</v>
      </c>
      <c r="B10" s="98">
        <v>7</v>
      </c>
      <c r="C10" s="71" t="s">
        <v>14</v>
      </c>
      <c r="D10" s="97">
        <v>89</v>
      </c>
      <c r="E10" s="183" t="s">
        <v>436</v>
      </c>
      <c r="F10" s="164"/>
      <c r="G10" s="164"/>
      <c r="H10" s="164">
        <v>12600</v>
      </c>
      <c r="I10" s="164"/>
      <c r="J10" s="164"/>
      <c r="K10" s="164"/>
      <c r="L10" s="164"/>
      <c r="M10" s="164"/>
      <c r="N10" s="164"/>
      <c r="O10" s="101">
        <f t="shared" si="0"/>
        <v>12600</v>
      </c>
      <c r="P10" s="101">
        <f t="shared" si="1"/>
        <v>533108</v>
      </c>
    </row>
    <row r="11" spans="1:16" s="22" customFormat="1" ht="19.5" customHeight="1">
      <c r="A11" s="98">
        <v>6</v>
      </c>
      <c r="B11" s="98">
        <v>13</v>
      </c>
      <c r="C11" s="71" t="s">
        <v>14</v>
      </c>
      <c r="D11" s="97">
        <v>90</v>
      </c>
      <c r="E11" s="183" t="s">
        <v>437</v>
      </c>
      <c r="F11" s="164"/>
      <c r="G11" s="164"/>
      <c r="H11" s="164">
        <v>1750</v>
      </c>
      <c r="I11" s="164"/>
      <c r="J11" s="164"/>
      <c r="K11" s="164"/>
      <c r="L11" s="164"/>
      <c r="M11" s="164"/>
      <c r="N11" s="164"/>
      <c r="O11" s="101">
        <f t="shared" si="0"/>
        <v>1750</v>
      </c>
      <c r="P11" s="101">
        <f t="shared" si="1"/>
        <v>531358</v>
      </c>
    </row>
    <row r="12" spans="1:16" s="22" customFormat="1" ht="19.5" customHeight="1">
      <c r="A12" s="98">
        <v>6</v>
      </c>
      <c r="B12" s="98">
        <v>13</v>
      </c>
      <c r="C12" s="71" t="s">
        <v>14</v>
      </c>
      <c r="D12" s="97">
        <v>90</v>
      </c>
      <c r="E12" s="183" t="s">
        <v>438</v>
      </c>
      <c r="F12" s="164"/>
      <c r="G12" s="164"/>
      <c r="H12" s="164"/>
      <c r="I12" s="164"/>
      <c r="J12" s="164"/>
      <c r="K12" s="164"/>
      <c r="L12" s="164">
        <v>2123</v>
      </c>
      <c r="M12" s="164"/>
      <c r="N12" s="164"/>
      <c r="O12" s="101">
        <f t="shared" si="0"/>
        <v>2123</v>
      </c>
      <c r="P12" s="101">
        <f t="shared" si="1"/>
        <v>529235</v>
      </c>
    </row>
    <row r="13" spans="1:16" s="22" customFormat="1" ht="19.5" customHeight="1">
      <c r="A13" s="98">
        <v>6</v>
      </c>
      <c r="B13" s="98">
        <v>13</v>
      </c>
      <c r="C13" s="71" t="s">
        <v>14</v>
      </c>
      <c r="D13" s="97">
        <v>90</v>
      </c>
      <c r="E13" s="183" t="s">
        <v>439</v>
      </c>
      <c r="F13" s="164"/>
      <c r="G13" s="164"/>
      <c r="H13" s="164"/>
      <c r="I13" s="164"/>
      <c r="J13" s="164"/>
      <c r="K13" s="164"/>
      <c r="L13" s="164"/>
      <c r="M13" s="164">
        <v>990</v>
      </c>
      <c r="N13" s="164"/>
      <c r="O13" s="101">
        <f t="shared" si="0"/>
        <v>990</v>
      </c>
      <c r="P13" s="101">
        <f t="shared" si="1"/>
        <v>528245</v>
      </c>
    </row>
    <row r="14" spans="1:16" s="22" customFormat="1" ht="19.5" customHeight="1">
      <c r="A14" s="98">
        <v>6</v>
      </c>
      <c r="B14" s="98">
        <v>13</v>
      </c>
      <c r="C14" s="71" t="s">
        <v>14</v>
      </c>
      <c r="D14" s="97">
        <v>90</v>
      </c>
      <c r="E14" s="183" t="s">
        <v>440</v>
      </c>
      <c r="F14" s="164"/>
      <c r="G14" s="164"/>
      <c r="H14" s="164"/>
      <c r="I14" s="164"/>
      <c r="J14" s="164"/>
      <c r="K14" s="164">
        <v>42526</v>
      </c>
      <c r="L14" s="164"/>
      <c r="M14" s="164"/>
      <c r="N14" s="164"/>
      <c r="O14" s="101">
        <f t="shared" si="0"/>
        <v>42526</v>
      </c>
      <c r="P14" s="101">
        <f t="shared" si="1"/>
        <v>485719</v>
      </c>
    </row>
    <row r="15" spans="1:16" s="22" customFormat="1" ht="19.5" customHeight="1">
      <c r="A15" s="98">
        <v>6</v>
      </c>
      <c r="B15" s="98">
        <v>13</v>
      </c>
      <c r="C15" s="71" t="s">
        <v>14</v>
      </c>
      <c r="D15" s="97">
        <v>90</v>
      </c>
      <c r="E15" s="183" t="s">
        <v>441</v>
      </c>
      <c r="F15" s="164"/>
      <c r="G15" s="164">
        <v>10700</v>
      </c>
      <c r="H15" s="164"/>
      <c r="I15" s="164"/>
      <c r="J15" s="164"/>
      <c r="K15" s="164"/>
      <c r="L15" s="164"/>
      <c r="M15" s="164"/>
      <c r="N15" s="164"/>
      <c r="O15" s="101">
        <f t="shared" si="0"/>
        <v>10700</v>
      </c>
      <c r="P15" s="101">
        <f t="shared" si="1"/>
        <v>475019</v>
      </c>
    </row>
    <row r="16" spans="1:16" s="22" customFormat="1" ht="19.5" customHeight="1">
      <c r="A16" s="98">
        <v>6</v>
      </c>
      <c r="B16" s="98">
        <v>13</v>
      </c>
      <c r="C16" s="71" t="s">
        <v>14</v>
      </c>
      <c r="D16" s="97">
        <v>90</v>
      </c>
      <c r="E16" s="183" t="s">
        <v>442</v>
      </c>
      <c r="F16" s="164"/>
      <c r="G16" s="164"/>
      <c r="H16" s="164"/>
      <c r="I16" s="164"/>
      <c r="J16" s="164"/>
      <c r="K16" s="164"/>
      <c r="L16" s="164">
        <v>29727</v>
      </c>
      <c r="M16" s="164"/>
      <c r="N16" s="164"/>
      <c r="O16" s="101">
        <f t="shared" si="0"/>
        <v>29727</v>
      </c>
      <c r="P16" s="101">
        <f t="shared" si="1"/>
        <v>445292</v>
      </c>
    </row>
    <row r="17" spans="1:16" s="22" customFormat="1" ht="19.5" customHeight="1">
      <c r="A17" s="98">
        <v>6</v>
      </c>
      <c r="B17" s="98">
        <v>13</v>
      </c>
      <c r="C17" s="71" t="s">
        <v>14</v>
      </c>
      <c r="D17" s="97">
        <v>91</v>
      </c>
      <c r="E17" s="183" t="s">
        <v>443</v>
      </c>
      <c r="F17" s="164"/>
      <c r="G17" s="164"/>
      <c r="H17" s="164"/>
      <c r="I17" s="164">
        <v>7500</v>
      </c>
      <c r="J17" s="164">
        <v>6170</v>
      </c>
      <c r="K17" s="164"/>
      <c r="L17" s="164"/>
      <c r="M17" s="164"/>
      <c r="N17" s="164">
        <v>3600</v>
      </c>
      <c r="O17" s="101">
        <f t="shared" si="0"/>
        <v>17270</v>
      </c>
      <c r="P17" s="101">
        <f t="shared" si="1"/>
        <v>428022</v>
      </c>
    </row>
    <row r="18" spans="1:16" s="22" customFormat="1" ht="19.5" customHeight="1">
      <c r="A18" s="98">
        <v>6</v>
      </c>
      <c r="B18" s="98">
        <v>13</v>
      </c>
      <c r="C18" s="71" t="s">
        <v>14</v>
      </c>
      <c r="D18" s="97">
        <v>91</v>
      </c>
      <c r="E18" s="183" t="s">
        <v>444</v>
      </c>
      <c r="F18" s="164"/>
      <c r="G18" s="164">
        <v>7644</v>
      </c>
      <c r="H18" s="164"/>
      <c r="I18" s="164"/>
      <c r="J18" s="164"/>
      <c r="K18" s="164"/>
      <c r="L18" s="164"/>
      <c r="M18" s="164"/>
      <c r="N18" s="164"/>
      <c r="O18" s="101">
        <f t="shared" si="0"/>
        <v>7644</v>
      </c>
      <c r="P18" s="101">
        <f t="shared" si="1"/>
        <v>420378</v>
      </c>
    </row>
    <row r="19" spans="1:16" s="22" customFormat="1" ht="19.5" customHeight="1">
      <c r="A19" s="98">
        <v>6</v>
      </c>
      <c r="B19" s="98">
        <v>13</v>
      </c>
      <c r="C19" s="71" t="s">
        <v>14</v>
      </c>
      <c r="D19" s="97">
        <v>91</v>
      </c>
      <c r="E19" s="183" t="s">
        <v>445</v>
      </c>
      <c r="F19" s="164"/>
      <c r="G19" s="164"/>
      <c r="H19" s="164"/>
      <c r="I19" s="164"/>
      <c r="J19" s="164"/>
      <c r="K19" s="164"/>
      <c r="L19" s="164"/>
      <c r="M19" s="164">
        <v>10500</v>
      </c>
      <c r="N19" s="164"/>
      <c r="O19" s="101">
        <f t="shared" si="0"/>
        <v>10500</v>
      </c>
      <c r="P19" s="101">
        <f t="shared" si="1"/>
        <v>409878</v>
      </c>
    </row>
    <row r="20" spans="1:16" s="22" customFormat="1" ht="19.5" customHeight="1">
      <c r="A20" s="98">
        <v>6</v>
      </c>
      <c r="B20" s="98">
        <v>13</v>
      </c>
      <c r="C20" s="71" t="s">
        <v>14</v>
      </c>
      <c r="D20" s="97">
        <v>91</v>
      </c>
      <c r="E20" s="183" t="s">
        <v>446</v>
      </c>
      <c r="F20" s="164"/>
      <c r="G20" s="164">
        <v>11425</v>
      </c>
      <c r="H20" s="164"/>
      <c r="I20" s="164"/>
      <c r="J20" s="164"/>
      <c r="K20" s="164"/>
      <c r="L20" s="164"/>
      <c r="M20" s="164"/>
      <c r="N20" s="164"/>
      <c r="O20" s="101">
        <f t="shared" si="0"/>
        <v>11425</v>
      </c>
      <c r="P20" s="101">
        <f t="shared" si="1"/>
        <v>398453</v>
      </c>
    </row>
    <row r="21" spans="1:16" s="22" customFormat="1" ht="19.5" customHeight="1">
      <c r="A21" s="98">
        <v>6</v>
      </c>
      <c r="B21" s="98">
        <v>13</v>
      </c>
      <c r="C21" s="71" t="s">
        <v>13</v>
      </c>
      <c r="D21" s="97">
        <v>34</v>
      </c>
      <c r="E21" s="183" t="s">
        <v>447</v>
      </c>
      <c r="F21" s="164">
        <v>1810</v>
      </c>
      <c r="G21" s="164"/>
      <c r="H21" s="164"/>
      <c r="I21" s="164"/>
      <c r="J21" s="164"/>
      <c r="K21" s="164"/>
      <c r="L21" s="164"/>
      <c r="M21" s="164"/>
      <c r="N21" s="164"/>
      <c r="O21" s="101">
        <f aca="true" t="shared" si="2" ref="O21:O29">SUM(G21:N21)</f>
        <v>0</v>
      </c>
      <c r="P21" s="101">
        <f aca="true" t="shared" si="3" ref="P21:P29">P20+F21-O21</f>
        <v>400263</v>
      </c>
    </row>
    <row r="22" spans="1:16" s="22" customFormat="1" ht="19.5" customHeight="1">
      <c r="A22" s="98">
        <v>6</v>
      </c>
      <c r="B22" s="98">
        <v>20</v>
      </c>
      <c r="C22" s="71" t="s">
        <v>13</v>
      </c>
      <c r="D22" s="97">
        <v>35</v>
      </c>
      <c r="E22" s="183" t="s">
        <v>448</v>
      </c>
      <c r="F22" s="164">
        <v>151200</v>
      </c>
      <c r="G22" s="164"/>
      <c r="H22" s="164"/>
      <c r="I22" s="164"/>
      <c r="J22" s="164"/>
      <c r="K22" s="164"/>
      <c r="L22" s="164"/>
      <c r="M22" s="164"/>
      <c r="N22" s="164"/>
      <c r="O22" s="101">
        <f t="shared" si="2"/>
        <v>0</v>
      </c>
      <c r="P22" s="101">
        <f t="shared" si="3"/>
        <v>551463</v>
      </c>
    </row>
    <row r="23" spans="1:16" s="22" customFormat="1" ht="19.5" customHeight="1">
      <c r="A23" s="98">
        <v>6</v>
      </c>
      <c r="B23" s="98">
        <v>20</v>
      </c>
      <c r="C23" s="71" t="s">
        <v>13</v>
      </c>
      <c r="D23" s="97">
        <v>35</v>
      </c>
      <c r="E23" s="183" t="s">
        <v>449</v>
      </c>
      <c r="F23" s="164">
        <v>330</v>
      </c>
      <c r="G23" s="164"/>
      <c r="H23" s="164"/>
      <c r="I23" s="164"/>
      <c r="J23" s="164"/>
      <c r="K23" s="164"/>
      <c r="L23" s="164"/>
      <c r="M23" s="164"/>
      <c r="N23" s="164"/>
      <c r="O23" s="101">
        <f t="shared" si="2"/>
        <v>0</v>
      </c>
      <c r="P23" s="101">
        <f t="shared" si="3"/>
        <v>551793</v>
      </c>
    </row>
    <row r="24" spans="1:16" s="22" customFormat="1" ht="19.5" customHeight="1">
      <c r="A24" s="98">
        <v>6</v>
      </c>
      <c r="B24" s="98">
        <v>26</v>
      </c>
      <c r="C24" s="71" t="s">
        <v>13</v>
      </c>
      <c r="D24" s="97">
        <v>36</v>
      </c>
      <c r="E24" s="183" t="s">
        <v>450</v>
      </c>
      <c r="F24" s="164">
        <v>331</v>
      </c>
      <c r="G24" s="164"/>
      <c r="H24" s="164"/>
      <c r="I24" s="164"/>
      <c r="J24" s="164"/>
      <c r="K24" s="164"/>
      <c r="L24" s="164"/>
      <c r="M24" s="164"/>
      <c r="N24" s="164"/>
      <c r="O24" s="101">
        <f t="shared" si="2"/>
        <v>0</v>
      </c>
      <c r="P24" s="101">
        <f t="shared" si="3"/>
        <v>552124</v>
      </c>
    </row>
    <row r="25" spans="1:16" s="22" customFormat="1" ht="19.5" customHeight="1">
      <c r="A25" s="98">
        <v>6</v>
      </c>
      <c r="B25" s="98">
        <v>26</v>
      </c>
      <c r="C25" s="71" t="s">
        <v>14</v>
      </c>
      <c r="D25" s="97">
        <v>92</v>
      </c>
      <c r="E25" s="77" t="s">
        <v>451</v>
      </c>
      <c r="F25" s="164"/>
      <c r="G25" s="164"/>
      <c r="H25" s="164"/>
      <c r="I25" s="164"/>
      <c r="J25" s="164"/>
      <c r="K25" s="164"/>
      <c r="L25" s="164"/>
      <c r="M25" s="164">
        <v>2500</v>
      </c>
      <c r="N25" s="164"/>
      <c r="O25" s="101">
        <f t="shared" si="2"/>
        <v>2500</v>
      </c>
      <c r="P25" s="101">
        <f t="shared" si="3"/>
        <v>549624</v>
      </c>
    </row>
    <row r="26" spans="1:16" s="22" customFormat="1" ht="19.5" customHeight="1">
      <c r="A26" s="98">
        <v>6</v>
      </c>
      <c r="B26" s="98">
        <v>26</v>
      </c>
      <c r="C26" s="71" t="s">
        <v>14</v>
      </c>
      <c r="D26" s="97">
        <v>92</v>
      </c>
      <c r="E26" s="166" t="s">
        <v>452</v>
      </c>
      <c r="F26" s="164"/>
      <c r="G26" s="164"/>
      <c r="H26" s="164"/>
      <c r="I26" s="164"/>
      <c r="J26" s="164"/>
      <c r="K26" s="164"/>
      <c r="L26" s="164"/>
      <c r="M26" s="164"/>
      <c r="N26" s="164">
        <v>359</v>
      </c>
      <c r="O26" s="101">
        <f t="shared" si="2"/>
        <v>359</v>
      </c>
      <c r="P26" s="101">
        <f t="shared" si="3"/>
        <v>549265</v>
      </c>
    </row>
    <row r="27" spans="1:16" s="22" customFormat="1" ht="19.5" customHeight="1">
      <c r="A27" s="98">
        <v>6</v>
      </c>
      <c r="B27" s="98">
        <v>26</v>
      </c>
      <c r="C27" s="71" t="s">
        <v>14</v>
      </c>
      <c r="D27" s="97">
        <v>92</v>
      </c>
      <c r="E27" s="77" t="s">
        <v>453</v>
      </c>
      <c r="F27" s="164"/>
      <c r="G27" s="164"/>
      <c r="H27" s="164"/>
      <c r="I27" s="164"/>
      <c r="J27" s="164"/>
      <c r="K27" s="164"/>
      <c r="L27" s="164"/>
      <c r="M27" s="164"/>
      <c r="N27" s="164">
        <v>800</v>
      </c>
      <c r="O27" s="101">
        <f t="shared" si="2"/>
        <v>800</v>
      </c>
      <c r="P27" s="101">
        <f t="shared" si="3"/>
        <v>548465</v>
      </c>
    </row>
    <row r="28" spans="1:16" s="22" customFormat="1" ht="19.5" customHeight="1">
      <c r="A28" s="98">
        <v>6</v>
      </c>
      <c r="B28" s="98">
        <v>26</v>
      </c>
      <c r="C28" s="71" t="s">
        <v>317</v>
      </c>
      <c r="D28" s="97">
        <v>92</v>
      </c>
      <c r="E28" s="174" t="s">
        <v>454</v>
      </c>
      <c r="F28" s="164"/>
      <c r="G28" s="164"/>
      <c r="H28" s="164"/>
      <c r="I28" s="164"/>
      <c r="J28" s="164"/>
      <c r="K28" s="164">
        <v>1500</v>
      </c>
      <c r="L28" s="164"/>
      <c r="M28" s="164"/>
      <c r="N28" s="164"/>
      <c r="O28" s="101">
        <f t="shared" si="2"/>
        <v>1500</v>
      </c>
      <c r="P28" s="101">
        <f t="shared" si="3"/>
        <v>546965</v>
      </c>
    </row>
    <row r="29" spans="1:16" s="22" customFormat="1" ht="19.5" customHeight="1">
      <c r="A29" s="98">
        <v>6</v>
      </c>
      <c r="B29" s="98">
        <v>26</v>
      </c>
      <c r="C29" s="71" t="s">
        <v>317</v>
      </c>
      <c r="D29" s="97">
        <v>92</v>
      </c>
      <c r="E29" s="174" t="s">
        <v>455</v>
      </c>
      <c r="F29" s="164"/>
      <c r="G29" s="164"/>
      <c r="H29" s="164"/>
      <c r="I29" s="164"/>
      <c r="J29" s="164"/>
      <c r="K29" s="164"/>
      <c r="L29" s="164">
        <v>12789</v>
      </c>
      <c r="M29" s="164"/>
      <c r="N29" s="164"/>
      <c r="O29" s="101">
        <f t="shared" si="2"/>
        <v>12789</v>
      </c>
      <c r="P29" s="101">
        <f t="shared" si="3"/>
        <v>534176</v>
      </c>
    </row>
    <row r="30" spans="1:16" s="22" customFormat="1" ht="19.5" customHeight="1">
      <c r="A30" s="98">
        <v>6</v>
      </c>
      <c r="B30" s="98">
        <v>26</v>
      </c>
      <c r="C30" s="71" t="s">
        <v>317</v>
      </c>
      <c r="D30" s="97">
        <v>93</v>
      </c>
      <c r="E30" s="174" t="s">
        <v>456</v>
      </c>
      <c r="F30" s="164"/>
      <c r="G30" s="164"/>
      <c r="H30" s="164"/>
      <c r="I30" s="164"/>
      <c r="J30" s="164">
        <v>2150</v>
      </c>
      <c r="K30" s="164"/>
      <c r="L30" s="164"/>
      <c r="M30" s="164"/>
      <c r="N30" s="164"/>
      <c r="O30" s="101">
        <f aca="true" t="shared" si="4" ref="O30:O35">SUM(G30:N30)</f>
        <v>2150</v>
      </c>
      <c r="P30" s="101">
        <f aca="true" t="shared" si="5" ref="P30:P35">P29+F30-O30</f>
        <v>532026</v>
      </c>
    </row>
    <row r="31" spans="1:16" s="22" customFormat="1" ht="19.5" customHeight="1">
      <c r="A31" s="98">
        <v>6</v>
      </c>
      <c r="B31" s="98">
        <v>26</v>
      </c>
      <c r="C31" s="71" t="s">
        <v>317</v>
      </c>
      <c r="D31" s="97">
        <v>93</v>
      </c>
      <c r="E31" s="174" t="s">
        <v>457</v>
      </c>
      <c r="F31" s="164"/>
      <c r="G31" s="164">
        <v>12880</v>
      </c>
      <c r="H31" s="164"/>
      <c r="I31" s="164"/>
      <c r="J31" s="164"/>
      <c r="K31" s="164"/>
      <c r="L31" s="164"/>
      <c r="M31" s="164"/>
      <c r="N31" s="164"/>
      <c r="O31" s="101">
        <f t="shared" si="4"/>
        <v>12880</v>
      </c>
      <c r="P31" s="101">
        <f t="shared" si="5"/>
        <v>519146</v>
      </c>
    </row>
    <row r="32" spans="1:16" s="22" customFormat="1" ht="19.5" customHeight="1">
      <c r="A32" s="98">
        <v>6</v>
      </c>
      <c r="B32" s="98">
        <v>26</v>
      </c>
      <c r="C32" s="71" t="s">
        <v>14</v>
      </c>
      <c r="D32" s="97">
        <v>93</v>
      </c>
      <c r="E32" s="174" t="s">
        <v>458</v>
      </c>
      <c r="F32" s="164"/>
      <c r="G32" s="164"/>
      <c r="H32" s="164"/>
      <c r="I32" s="164"/>
      <c r="J32" s="164"/>
      <c r="K32" s="164"/>
      <c r="L32" s="164"/>
      <c r="M32" s="164">
        <v>6300</v>
      </c>
      <c r="N32" s="164"/>
      <c r="O32" s="101">
        <f t="shared" si="4"/>
        <v>6300</v>
      </c>
      <c r="P32" s="101">
        <f t="shared" si="5"/>
        <v>512846</v>
      </c>
    </row>
    <row r="33" spans="1:16" s="22" customFormat="1" ht="19.5" customHeight="1">
      <c r="A33" s="98">
        <v>6</v>
      </c>
      <c r="B33" s="98">
        <v>26</v>
      </c>
      <c r="C33" s="71" t="s">
        <v>14</v>
      </c>
      <c r="D33" s="97">
        <v>93</v>
      </c>
      <c r="E33" s="174" t="s">
        <v>459</v>
      </c>
      <c r="F33" s="164"/>
      <c r="G33" s="164"/>
      <c r="H33" s="164"/>
      <c r="I33" s="164"/>
      <c r="J33" s="164"/>
      <c r="K33" s="164"/>
      <c r="L33" s="164"/>
      <c r="M33" s="164">
        <v>350</v>
      </c>
      <c r="N33" s="164"/>
      <c r="O33" s="101">
        <f t="shared" si="4"/>
        <v>350</v>
      </c>
      <c r="P33" s="101">
        <f t="shared" si="5"/>
        <v>512496</v>
      </c>
    </row>
    <row r="34" spans="1:16" s="22" customFormat="1" ht="19.5" customHeight="1">
      <c r="A34" s="98">
        <v>6</v>
      </c>
      <c r="B34" s="98">
        <v>26</v>
      </c>
      <c r="C34" s="71" t="s">
        <v>14</v>
      </c>
      <c r="D34" s="97">
        <v>93</v>
      </c>
      <c r="E34" s="174" t="s">
        <v>460</v>
      </c>
      <c r="F34" s="164"/>
      <c r="G34" s="164"/>
      <c r="H34" s="164">
        <v>7560</v>
      </c>
      <c r="I34" s="164"/>
      <c r="J34" s="164"/>
      <c r="K34" s="164"/>
      <c r="L34" s="164"/>
      <c r="M34" s="164"/>
      <c r="N34" s="164"/>
      <c r="O34" s="101">
        <f t="shared" si="4"/>
        <v>7560</v>
      </c>
      <c r="P34" s="101">
        <f t="shared" si="5"/>
        <v>504936</v>
      </c>
    </row>
    <row r="35" spans="1:16" s="22" customFormat="1" ht="19.5" customHeight="1">
      <c r="A35" s="98">
        <v>6</v>
      </c>
      <c r="B35" s="98">
        <v>26</v>
      </c>
      <c r="C35" s="71" t="s">
        <v>14</v>
      </c>
      <c r="D35" s="97">
        <v>93</v>
      </c>
      <c r="E35" s="177" t="s">
        <v>463</v>
      </c>
      <c r="F35" s="187"/>
      <c r="G35" s="164"/>
      <c r="H35" s="187">
        <v>11340</v>
      </c>
      <c r="I35" s="187"/>
      <c r="J35" s="187"/>
      <c r="K35" s="187"/>
      <c r="L35" s="187"/>
      <c r="M35" s="187"/>
      <c r="N35" s="187"/>
      <c r="O35" s="101">
        <f t="shared" si="4"/>
        <v>11340</v>
      </c>
      <c r="P35" s="101">
        <f t="shared" si="5"/>
        <v>493596</v>
      </c>
    </row>
    <row r="36" spans="1:16" s="22" customFormat="1" ht="19.5" customHeight="1">
      <c r="A36" s="98">
        <v>6</v>
      </c>
      <c r="B36" s="98">
        <v>26</v>
      </c>
      <c r="C36" s="71" t="s">
        <v>14</v>
      </c>
      <c r="D36" s="97">
        <v>93</v>
      </c>
      <c r="E36" s="177" t="s">
        <v>461</v>
      </c>
      <c r="F36" s="164"/>
      <c r="G36" s="164"/>
      <c r="H36" s="164">
        <v>97560</v>
      </c>
      <c r="I36" s="164"/>
      <c r="J36" s="164"/>
      <c r="K36" s="164"/>
      <c r="L36" s="164"/>
      <c r="M36" s="164"/>
      <c r="N36" s="164"/>
      <c r="O36" s="101">
        <f aca="true" t="shared" si="6" ref="O36:O55">SUM(G36:N36)</f>
        <v>97560</v>
      </c>
      <c r="P36" s="101">
        <f>P35+F36-O36</f>
        <v>396036</v>
      </c>
    </row>
    <row r="37" spans="1:16" s="22" customFormat="1" ht="19.5" customHeight="1">
      <c r="A37" s="98">
        <v>6</v>
      </c>
      <c r="B37" s="98">
        <v>26</v>
      </c>
      <c r="C37" s="71" t="s">
        <v>14</v>
      </c>
      <c r="D37" s="97">
        <v>93</v>
      </c>
      <c r="E37" s="188" t="s">
        <v>462</v>
      </c>
      <c r="F37" s="164"/>
      <c r="G37" s="164"/>
      <c r="H37" s="164"/>
      <c r="I37" s="164"/>
      <c r="J37" s="164"/>
      <c r="K37" s="164"/>
      <c r="L37" s="164"/>
      <c r="M37" s="164">
        <v>10000</v>
      </c>
      <c r="N37" s="164"/>
      <c r="O37" s="101">
        <f t="shared" si="6"/>
        <v>10000</v>
      </c>
      <c r="P37" s="101">
        <f aca="true" t="shared" si="7" ref="P37:P49">P36+F37-O37</f>
        <v>386036</v>
      </c>
    </row>
    <row r="38" spans="1:16" s="22" customFormat="1" ht="19.5" customHeight="1">
      <c r="A38" s="98">
        <v>6</v>
      </c>
      <c r="B38" s="98">
        <v>28</v>
      </c>
      <c r="C38" s="71" t="s">
        <v>14</v>
      </c>
      <c r="D38" s="97">
        <v>94</v>
      </c>
      <c r="E38" s="177" t="s">
        <v>464</v>
      </c>
      <c r="F38" s="164"/>
      <c r="G38" s="164"/>
      <c r="H38" s="164"/>
      <c r="I38" s="164"/>
      <c r="J38" s="164"/>
      <c r="K38" s="164"/>
      <c r="L38" s="164">
        <v>9717</v>
      </c>
      <c r="M38" s="164"/>
      <c r="N38" s="164"/>
      <c r="O38" s="101">
        <f t="shared" si="6"/>
        <v>9717</v>
      </c>
      <c r="P38" s="101">
        <f t="shared" si="7"/>
        <v>376319</v>
      </c>
    </row>
    <row r="39" spans="1:16" s="22" customFormat="1" ht="19.5" customHeight="1">
      <c r="A39" s="98">
        <v>6</v>
      </c>
      <c r="B39" s="98">
        <v>28</v>
      </c>
      <c r="C39" s="71" t="s">
        <v>14</v>
      </c>
      <c r="D39" s="97">
        <v>94</v>
      </c>
      <c r="E39" s="177" t="s">
        <v>465</v>
      </c>
      <c r="F39" s="164"/>
      <c r="G39" s="164"/>
      <c r="H39" s="164">
        <v>1150</v>
      </c>
      <c r="I39" s="164"/>
      <c r="J39" s="164"/>
      <c r="K39" s="164"/>
      <c r="L39" s="164"/>
      <c r="M39" s="164"/>
      <c r="N39" s="164"/>
      <c r="O39" s="101">
        <f t="shared" si="6"/>
        <v>1150</v>
      </c>
      <c r="P39" s="101">
        <f t="shared" si="7"/>
        <v>375169</v>
      </c>
    </row>
    <row r="40" spans="1:16" s="22" customFormat="1" ht="24.75" customHeight="1">
      <c r="A40" s="98">
        <v>6</v>
      </c>
      <c r="B40" s="98">
        <v>28</v>
      </c>
      <c r="C40" s="71" t="s">
        <v>14</v>
      </c>
      <c r="D40" s="97">
        <v>94</v>
      </c>
      <c r="E40" s="188" t="s">
        <v>466</v>
      </c>
      <c r="F40" s="164"/>
      <c r="G40" s="164"/>
      <c r="H40" s="164"/>
      <c r="I40" s="164"/>
      <c r="J40" s="164"/>
      <c r="K40" s="164">
        <v>56028</v>
      </c>
      <c r="L40" s="164"/>
      <c r="M40" s="164"/>
      <c r="N40" s="164"/>
      <c r="O40" s="101">
        <f t="shared" si="6"/>
        <v>56028</v>
      </c>
      <c r="P40" s="101">
        <f t="shared" si="7"/>
        <v>319141</v>
      </c>
    </row>
    <row r="41" spans="1:16" s="22" customFormat="1" ht="19.5" customHeight="1">
      <c r="A41" s="98">
        <v>6</v>
      </c>
      <c r="B41" s="98">
        <v>28</v>
      </c>
      <c r="C41" s="71" t="s">
        <v>14</v>
      </c>
      <c r="D41" s="97">
        <v>94</v>
      </c>
      <c r="E41" s="174" t="s">
        <v>467</v>
      </c>
      <c r="F41" s="164"/>
      <c r="G41" s="164"/>
      <c r="H41" s="164"/>
      <c r="I41" s="164"/>
      <c r="J41" s="164"/>
      <c r="K41" s="164">
        <v>23103</v>
      </c>
      <c r="L41" s="164"/>
      <c r="M41" s="164"/>
      <c r="N41" s="164"/>
      <c r="O41" s="101">
        <f t="shared" si="6"/>
        <v>23103</v>
      </c>
      <c r="P41" s="101">
        <f t="shared" si="7"/>
        <v>296038</v>
      </c>
    </row>
    <row r="42" spans="1:16" s="22" customFormat="1" ht="19.5" customHeight="1">
      <c r="A42" s="98">
        <v>6</v>
      </c>
      <c r="B42" s="98">
        <v>28</v>
      </c>
      <c r="C42" s="71" t="s">
        <v>14</v>
      </c>
      <c r="D42" s="97">
        <v>95</v>
      </c>
      <c r="E42" s="177" t="s">
        <v>468</v>
      </c>
      <c r="F42" s="164"/>
      <c r="G42" s="164"/>
      <c r="H42" s="164">
        <v>34560</v>
      </c>
      <c r="I42" s="164"/>
      <c r="J42" s="164"/>
      <c r="K42" s="164"/>
      <c r="L42" s="164"/>
      <c r="M42" s="164"/>
      <c r="N42" s="164"/>
      <c r="O42" s="101">
        <f t="shared" si="6"/>
        <v>34560</v>
      </c>
      <c r="P42" s="101">
        <f t="shared" si="7"/>
        <v>261478</v>
      </c>
    </row>
    <row r="43" spans="1:16" s="22" customFormat="1" ht="19.5" customHeight="1">
      <c r="A43" s="98">
        <v>6</v>
      </c>
      <c r="B43" s="98">
        <v>28</v>
      </c>
      <c r="C43" s="71" t="s">
        <v>14</v>
      </c>
      <c r="D43" s="97">
        <v>95</v>
      </c>
      <c r="E43" s="177" t="s">
        <v>469</v>
      </c>
      <c r="F43" s="164"/>
      <c r="G43" s="164"/>
      <c r="H43" s="164">
        <v>76554</v>
      </c>
      <c r="I43" s="164"/>
      <c r="J43" s="164"/>
      <c r="K43" s="164"/>
      <c r="L43" s="164"/>
      <c r="M43" s="164"/>
      <c r="N43" s="164"/>
      <c r="O43" s="101">
        <f t="shared" si="6"/>
        <v>76554</v>
      </c>
      <c r="P43" s="101">
        <f t="shared" si="7"/>
        <v>184924</v>
      </c>
    </row>
    <row r="44" spans="1:16" s="22" customFormat="1" ht="19.5" customHeight="1">
      <c r="A44" s="98">
        <v>6</v>
      </c>
      <c r="B44" s="98">
        <v>28</v>
      </c>
      <c r="C44" s="71" t="s">
        <v>14</v>
      </c>
      <c r="D44" s="97">
        <v>95</v>
      </c>
      <c r="E44" s="177" t="s">
        <v>470</v>
      </c>
      <c r="F44" s="164"/>
      <c r="G44" s="164">
        <v>6900</v>
      </c>
      <c r="H44" s="164"/>
      <c r="I44" s="164"/>
      <c r="J44" s="164"/>
      <c r="K44" s="164"/>
      <c r="L44" s="164"/>
      <c r="M44" s="164"/>
      <c r="N44" s="164"/>
      <c r="O44" s="101">
        <f t="shared" si="6"/>
        <v>6900</v>
      </c>
      <c r="P44" s="101">
        <f t="shared" si="7"/>
        <v>178024</v>
      </c>
    </row>
    <row r="45" spans="1:16" s="22" customFormat="1" ht="19.5" customHeight="1">
      <c r="A45" s="98">
        <v>6</v>
      </c>
      <c r="B45" s="98">
        <v>28</v>
      </c>
      <c r="C45" s="71" t="s">
        <v>14</v>
      </c>
      <c r="D45" s="97">
        <v>96</v>
      </c>
      <c r="E45" s="177" t="s">
        <v>472</v>
      </c>
      <c r="F45" s="164"/>
      <c r="G45" s="164"/>
      <c r="H45" s="164"/>
      <c r="I45" s="164">
        <v>9000</v>
      </c>
      <c r="J45" s="164">
        <v>9800</v>
      </c>
      <c r="K45" s="164"/>
      <c r="L45" s="164"/>
      <c r="M45" s="164"/>
      <c r="N45" s="164">
        <v>10080</v>
      </c>
      <c r="O45" s="101">
        <f t="shared" si="6"/>
        <v>28880</v>
      </c>
      <c r="P45" s="101">
        <f t="shared" si="7"/>
        <v>149144</v>
      </c>
    </row>
    <row r="46" spans="1:16" s="22" customFormat="1" ht="19.5" customHeight="1">
      <c r="A46" s="98">
        <v>6</v>
      </c>
      <c r="B46" s="98">
        <v>28</v>
      </c>
      <c r="C46" s="71" t="s">
        <v>14</v>
      </c>
      <c r="D46" s="97">
        <v>96</v>
      </c>
      <c r="E46" s="177" t="s">
        <v>474</v>
      </c>
      <c r="F46" s="164"/>
      <c r="G46" s="164"/>
      <c r="H46" s="164">
        <v>39000</v>
      </c>
      <c r="I46" s="164" t="s">
        <v>471</v>
      </c>
      <c r="J46" s="164"/>
      <c r="K46" s="164"/>
      <c r="L46" s="164"/>
      <c r="M46" s="164"/>
      <c r="N46" s="164"/>
      <c r="O46" s="101">
        <f t="shared" si="6"/>
        <v>39000</v>
      </c>
      <c r="P46" s="101">
        <f t="shared" si="7"/>
        <v>110144</v>
      </c>
    </row>
    <row r="47" spans="1:16" s="22" customFormat="1" ht="19.5" customHeight="1">
      <c r="A47" s="98">
        <v>6</v>
      </c>
      <c r="B47" s="98">
        <v>28</v>
      </c>
      <c r="C47" s="71" t="s">
        <v>14</v>
      </c>
      <c r="D47" s="97">
        <v>96</v>
      </c>
      <c r="E47" s="177" t="s">
        <v>473</v>
      </c>
      <c r="F47" s="164"/>
      <c r="G47" s="164"/>
      <c r="H47" s="164">
        <v>31120</v>
      </c>
      <c r="I47" s="164"/>
      <c r="J47" s="164"/>
      <c r="K47" s="164"/>
      <c r="L47" s="164"/>
      <c r="M47" s="164"/>
      <c r="N47" s="164"/>
      <c r="O47" s="101">
        <f t="shared" si="6"/>
        <v>31120</v>
      </c>
      <c r="P47" s="101">
        <f t="shared" si="7"/>
        <v>79024</v>
      </c>
    </row>
    <row r="48" spans="1:16" s="22" customFormat="1" ht="19.5" customHeight="1">
      <c r="A48" s="98">
        <v>6</v>
      </c>
      <c r="B48" s="98">
        <v>28</v>
      </c>
      <c r="C48" s="71" t="s">
        <v>14</v>
      </c>
      <c r="D48" s="97">
        <v>97</v>
      </c>
      <c r="E48" s="177" t="s">
        <v>475</v>
      </c>
      <c r="F48" s="164"/>
      <c r="G48" s="164"/>
      <c r="H48" s="164"/>
      <c r="I48" s="164"/>
      <c r="J48" s="164"/>
      <c r="K48" s="164"/>
      <c r="L48" s="164"/>
      <c r="M48" s="164">
        <v>32000</v>
      </c>
      <c r="N48" s="164"/>
      <c r="O48" s="101">
        <f t="shared" si="6"/>
        <v>32000</v>
      </c>
      <c r="P48" s="101">
        <f t="shared" si="7"/>
        <v>47024</v>
      </c>
    </row>
    <row r="49" spans="1:16" s="22" customFormat="1" ht="19.5" customHeight="1">
      <c r="A49" s="98">
        <v>6</v>
      </c>
      <c r="B49" s="98">
        <v>28</v>
      </c>
      <c r="C49" s="71" t="s">
        <v>13</v>
      </c>
      <c r="D49" s="97">
        <v>37</v>
      </c>
      <c r="E49" s="177" t="s">
        <v>336</v>
      </c>
      <c r="F49" s="164">
        <v>300</v>
      </c>
      <c r="G49" s="164"/>
      <c r="H49" s="164"/>
      <c r="I49" s="164"/>
      <c r="J49" s="164"/>
      <c r="K49" s="164"/>
      <c r="L49" s="164"/>
      <c r="M49" s="164"/>
      <c r="N49" s="164"/>
      <c r="O49" s="101">
        <f t="shared" si="6"/>
        <v>0</v>
      </c>
      <c r="P49" s="101">
        <f t="shared" si="7"/>
        <v>47324</v>
      </c>
    </row>
    <row r="50" spans="1:16" s="22" customFormat="1" ht="19.5" customHeight="1">
      <c r="A50" s="98"/>
      <c r="B50" s="98">
        <v>28</v>
      </c>
      <c r="C50" s="71" t="s">
        <v>13</v>
      </c>
      <c r="D50" s="97">
        <v>37</v>
      </c>
      <c r="E50" s="177" t="s">
        <v>476</v>
      </c>
      <c r="F50" s="164">
        <v>600</v>
      </c>
      <c r="G50" s="164"/>
      <c r="H50" s="164"/>
      <c r="I50" s="164"/>
      <c r="J50" s="164"/>
      <c r="K50" s="164"/>
      <c r="L50" s="164"/>
      <c r="M50" s="164"/>
      <c r="N50" s="164"/>
      <c r="O50" s="101">
        <f t="shared" si="6"/>
        <v>0</v>
      </c>
      <c r="P50" s="101"/>
    </row>
    <row r="51" spans="1:16" s="22" customFormat="1" ht="19.5" customHeight="1">
      <c r="A51" s="98"/>
      <c r="B51" s="98"/>
      <c r="C51" s="71"/>
      <c r="D51" s="97"/>
      <c r="E51" s="177"/>
      <c r="F51" s="164"/>
      <c r="G51" s="164"/>
      <c r="H51" s="164"/>
      <c r="I51" s="164"/>
      <c r="J51" s="164"/>
      <c r="K51" s="164"/>
      <c r="L51" s="164"/>
      <c r="M51" s="164"/>
      <c r="N51" s="164"/>
      <c r="O51" s="101">
        <f t="shared" si="6"/>
        <v>0</v>
      </c>
      <c r="P51" s="101"/>
    </row>
    <row r="52" spans="1:16" s="22" customFormat="1" ht="19.5" customHeight="1">
      <c r="A52" s="98"/>
      <c r="B52" s="98"/>
      <c r="C52" s="71"/>
      <c r="D52" s="97"/>
      <c r="E52" s="177"/>
      <c r="F52" s="164"/>
      <c r="G52" s="164"/>
      <c r="H52" s="164"/>
      <c r="I52" s="164"/>
      <c r="J52" s="164"/>
      <c r="K52" s="164"/>
      <c r="L52" s="164"/>
      <c r="M52" s="164"/>
      <c r="N52" s="164"/>
      <c r="O52" s="101">
        <f t="shared" si="6"/>
        <v>0</v>
      </c>
      <c r="P52" s="101"/>
    </row>
    <row r="53" spans="1:16" s="22" customFormat="1" ht="19.5" customHeight="1">
      <c r="A53" s="98">
        <v>6</v>
      </c>
      <c r="B53" s="98"/>
      <c r="C53" s="71" t="s">
        <v>14</v>
      </c>
      <c r="D53" s="97"/>
      <c r="E53" s="81"/>
      <c r="F53" s="164"/>
      <c r="G53" s="164"/>
      <c r="H53" s="164"/>
      <c r="I53" s="164"/>
      <c r="J53" s="164"/>
      <c r="K53" s="164"/>
      <c r="L53" s="164"/>
      <c r="M53" s="164"/>
      <c r="N53" s="164"/>
      <c r="O53" s="101">
        <f t="shared" si="6"/>
        <v>0</v>
      </c>
      <c r="P53" s="101">
        <f>P42+F53-O53</f>
        <v>261478</v>
      </c>
    </row>
    <row r="54" spans="1:16" s="22" customFormat="1" ht="19.5" customHeight="1">
      <c r="A54" s="24"/>
      <c r="B54" s="24"/>
      <c r="C54" s="25"/>
      <c r="D54" s="11"/>
      <c r="E54" s="111" t="s">
        <v>79</v>
      </c>
      <c r="F54" s="101">
        <f aca="true" t="shared" si="8" ref="F54:N54">SUM(F5:F53)</f>
        <v>129461</v>
      </c>
      <c r="G54" s="101">
        <f t="shared" si="8"/>
        <v>64654</v>
      </c>
      <c r="H54" s="101">
        <f t="shared" si="8"/>
        <v>415488</v>
      </c>
      <c r="I54" s="101">
        <f t="shared" si="8"/>
        <v>16500</v>
      </c>
      <c r="J54" s="101">
        <f t="shared" si="8"/>
        <v>18120</v>
      </c>
      <c r="K54" s="101">
        <f t="shared" si="8"/>
        <v>124657</v>
      </c>
      <c r="L54" s="101">
        <f t="shared" si="8"/>
        <v>54356</v>
      </c>
      <c r="M54" s="101">
        <f t="shared" si="8"/>
        <v>62640</v>
      </c>
      <c r="N54" s="101">
        <f t="shared" si="8"/>
        <v>14839</v>
      </c>
      <c r="O54" s="101">
        <f t="shared" si="6"/>
        <v>771254</v>
      </c>
      <c r="P54" s="101">
        <f>F54-O54</f>
        <v>-641793</v>
      </c>
    </row>
    <row r="55" spans="1:16" s="22" customFormat="1" ht="19.5" customHeight="1">
      <c r="A55" s="24"/>
      <c r="B55" s="24"/>
      <c r="C55" s="25"/>
      <c r="D55" s="11"/>
      <c r="E55" s="111" t="s">
        <v>202</v>
      </c>
      <c r="F55" s="101">
        <f>'05分類帳'!F45+'06分類帳'!F54</f>
        <v>4455837</v>
      </c>
      <c r="G55" s="101">
        <f>'05分類帳'!G45+'06分類帳'!G54</f>
        <v>490144</v>
      </c>
      <c r="H55" s="221">
        <f>'05分類帳'!H45+'06分類帳'!H54</f>
        <v>2593153</v>
      </c>
      <c r="I55" s="101">
        <f>'05分類帳'!I45+'06分類帳'!I54</f>
        <v>46620</v>
      </c>
      <c r="J55" s="101">
        <f>'05分類帳'!J45+'06分類帳'!J54</f>
        <v>97936</v>
      </c>
      <c r="K55" s="101">
        <f>'05分類帳'!K45+'06分類帳'!K54</f>
        <v>566724</v>
      </c>
      <c r="L55" s="101">
        <f>'05分類帳'!L45+'06分類帳'!L54</f>
        <v>374340</v>
      </c>
      <c r="M55" s="101">
        <f>'05分類帳'!M45+'06分類帳'!M54</f>
        <v>199650</v>
      </c>
      <c r="N55" s="101">
        <f>'05分類帳'!N45+'06分類帳'!N54</f>
        <v>39346</v>
      </c>
      <c r="O55" s="101">
        <f t="shared" si="6"/>
        <v>4407913</v>
      </c>
      <c r="P55" s="101">
        <f>F55-O55</f>
        <v>47924</v>
      </c>
    </row>
    <row r="56" spans="1:16" s="22" customFormat="1" ht="19.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</row>
    <row r="57" spans="1:16" s="22" customFormat="1" ht="47.25" customHeight="1">
      <c r="A57" s="27"/>
      <c r="B57" s="27"/>
      <c r="C57" s="27"/>
      <c r="D57" s="27"/>
      <c r="E57" s="47" t="s">
        <v>157</v>
      </c>
      <c r="F57" s="5" t="s">
        <v>32</v>
      </c>
      <c r="G57" s="5" t="s">
        <v>73</v>
      </c>
      <c r="H57" s="5" t="s">
        <v>165</v>
      </c>
      <c r="I57" s="5" t="s">
        <v>156</v>
      </c>
      <c r="J57" s="5" t="s">
        <v>167</v>
      </c>
      <c r="K57" s="5" t="s">
        <v>33</v>
      </c>
      <c r="L57" s="5"/>
      <c r="M57" s="5"/>
      <c r="N57" s="5"/>
      <c r="O57" s="432" t="s">
        <v>153</v>
      </c>
      <c r="P57" s="433"/>
    </row>
    <row r="58" spans="1:16" s="22" customFormat="1" ht="33.75" customHeight="1">
      <c r="A58" s="26"/>
      <c r="B58" s="26"/>
      <c r="C58" s="26"/>
      <c r="D58" s="26"/>
      <c r="E58" s="18"/>
      <c r="F58" s="95">
        <f>O58-K58</f>
        <v>128830</v>
      </c>
      <c r="G58" s="95"/>
      <c r="H58" s="95"/>
      <c r="I58" s="95"/>
      <c r="J58" s="95"/>
      <c r="K58" s="97">
        <v>631</v>
      </c>
      <c r="L58" s="95"/>
      <c r="M58" s="97"/>
      <c r="N58" s="97"/>
      <c r="O58" s="422">
        <f>F54</f>
        <v>129461</v>
      </c>
      <c r="P58" s="423"/>
    </row>
    <row r="59" spans="1:16" s="22" customFormat="1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22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23" customFormat="1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23" customFormat="1" ht="24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ht="49.5" customHeight="1"/>
    <row r="64" spans="1:16" s="21" customFormat="1" ht="51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ht="34.5" customHeight="1"/>
  </sheetData>
  <sheetProtection/>
  <mergeCells count="9">
    <mergeCell ref="I1:J1"/>
    <mergeCell ref="O57:P57"/>
    <mergeCell ref="O58:P58"/>
    <mergeCell ref="A2:B2"/>
    <mergeCell ref="C2:D2"/>
    <mergeCell ref="E2:E3"/>
    <mergeCell ref="G2:O2"/>
    <mergeCell ref="P2:P3"/>
    <mergeCell ref="A1:H1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8.875" defaultRowHeight="22.5" customHeight="1"/>
  <cols>
    <col min="1" max="3" width="5.75390625" style="9" customWidth="1"/>
    <col min="4" max="4" width="7.25390625" style="6" customWidth="1"/>
    <col min="5" max="5" width="24.50390625" style="6" customWidth="1"/>
    <col min="6" max="6" width="13.25390625" style="13" customWidth="1"/>
    <col min="7" max="7" width="14.125" style="13" customWidth="1"/>
    <col min="8" max="8" width="15.50390625" style="13" customWidth="1"/>
    <col min="9" max="16384" width="8.875" style="6" customWidth="1"/>
  </cols>
  <sheetData>
    <row r="1" spans="1:8" ht="32.25" customHeight="1" thickBot="1">
      <c r="A1" s="258" t="str">
        <f>'基本資料'!A3</f>
        <v>嘉義縣立義竹國民中學 101學年度</v>
      </c>
      <c r="B1" s="258"/>
      <c r="C1" s="258"/>
      <c r="D1" s="258"/>
      <c r="E1" s="258"/>
      <c r="F1" s="259" t="s">
        <v>210</v>
      </c>
      <c r="G1" s="259"/>
      <c r="H1" s="259"/>
    </row>
    <row r="2" spans="1:8" ht="40.5" customHeight="1">
      <c r="A2" s="133" t="s">
        <v>19</v>
      </c>
      <c r="B2" s="134" t="s">
        <v>20</v>
      </c>
      <c r="C2" s="134" t="s">
        <v>21</v>
      </c>
      <c r="D2" s="135" t="s">
        <v>22</v>
      </c>
      <c r="E2" s="134" t="s">
        <v>23</v>
      </c>
      <c r="F2" s="136" t="s">
        <v>24</v>
      </c>
      <c r="G2" s="136" t="s">
        <v>25</v>
      </c>
      <c r="H2" s="137" t="s">
        <v>26</v>
      </c>
    </row>
    <row r="3" spans="1:8" ht="22.5" customHeight="1">
      <c r="A3" s="127">
        <v>99</v>
      </c>
      <c r="B3" s="8">
        <v>7</v>
      </c>
      <c r="C3" s="8">
        <v>1</v>
      </c>
      <c r="D3" s="7"/>
      <c r="E3" s="138" t="s">
        <v>211</v>
      </c>
      <c r="F3" s="12">
        <f>'07分類帳'!F4</f>
        <v>443687</v>
      </c>
      <c r="G3" s="12"/>
      <c r="H3" s="128">
        <f>F3</f>
        <v>443687</v>
      </c>
    </row>
    <row r="4" spans="1:8" ht="22.5" customHeight="1">
      <c r="A4" s="127">
        <v>99</v>
      </c>
      <c r="B4" s="8"/>
      <c r="C4" s="8"/>
      <c r="D4" s="7"/>
      <c r="E4" s="138" t="s">
        <v>212</v>
      </c>
      <c r="F4" s="12">
        <f>'07分類帳'!F48-F3</f>
        <v>5050</v>
      </c>
      <c r="G4" s="12"/>
      <c r="H4" s="128">
        <f>F4-G4</f>
        <v>5050</v>
      </c>
    </row>
    <row r="5" spans="1:8" ht="22.5" customHeight="1">
      <c r="A5" s="127">
        <v>99</v>
      </c>
      <c r="B5" s="8">
        <v>7</v>
      </c>
      <c r="C5" s="8">
        <v>31</v>
      </c>
      <c r="D5" s="7"/>
      <c r="E5" s="138" t="s">
        <v>213</v>
      </c>
      <c r="F5" s="12"/>
      <c r="G5" s="12">
        <f>'07分類帳'!G48</f>
        <v>16917</v>
      </c>
      <c r="H5" s="128">
        <f aca="true" t="shared" si="0" ref="H5:H11">H4+F5-G5</f>
        <v>-11867</v>
      </c>
    </row>
    <row r="6" spans="1:8" ht="22.5" customHeight="1">
      <c r="A6" s="127"/>
      <c r="B6" s="8"/>
      <c r="C6" s="8"/>
      <c r="D6" s="7"/>
      <c r="E6" s="138" t="s">
        <v>214</v>
      </c>
      <c r="F6" s="12"/>
      <c r="G6" s="12">
        <f>'07分類帳'!H48</f>
        <v>183262</v>
      </c>
      <c r="H6" s="128">
        <f t="shared" si="0"/>
        <v>-195129</v>
      </c>
    </row>
    <row r="7" spans="1:8" ht="22.5" customHeight="1">
      <c r="A7" s="127"/>
      <c r="B7" s="8"/>
      <c r="C7" s="8"/>
      <c r="D7" s="7"/>
      <c r="E7" s="138" t="s">
        <v>215</v>
      </c>
      <c r="F7" s="12"/>
      <c r="G7" s="12">
        <f>'07分類帳'!I48</f>
        <v>0</v>
      </c>
      <c r="H7" s="128">
        <f t="shared" si="0"/>
        <v>-195129</v>
      </c>
    </row>
    <row r="8" spans="1:8" ht="22.5" customHeight="1">
      <c r="A8" s="127"/>
      <c r="B8" s="8"/>
      <c r="C8" s="8"/>
      <c r="D8" s="7"/>
      <c r="E8" s="138" t="s">
        <v>216</v>
      </c>
      <c r="F8" s="12"/>
      <c r="G8" s="12">
        <f>'07分類帳'!J48</f>
        <v>0</v>
      </c>
      <c r="H8" s="128">
        <f t="shared" si="0"/>
        <v>-195129</v>
      </c>
    </row>
    <row r="9" spans="1:8" ht="22.5" customHeight="1">
      <c r="A9" s="127"/>
      <c r="B9" s="8"/>
      <c r="C9" s="8"/>
      <c r="D9" s="7"/>
      <c r="E9" s="138" t="s">
        <v>217</v>
      </c>
      <c r="F9" s="12"/>
      <c r="G9" s="12">
        <f>'07分類帳'!K48</f>
        <v>45153</v>
      </c>
      <c r="H9" s="128">
        <f t="shared" si="0"/>
        <v>-240282</v>
      </c>
    </row>
    <row r="10" spans="1:8" ht="22.5" customHeight="1">
      <c r="A10" s="127"/>
      <c r="B10" s="8"/>
      <c r="C10" s="8"/>
      <c r="D10" s="7"/>
      <c r="E10" s="138" t="s">
        <v>218</v>
      </c>
      <c r="F10" s="12"/>
      <c r="G10" s="12">
        <f>'07分類帳'!L48</f>
        <v>2294</v>
      </c>
      <c r="H10" s="128">
        <f t="shared" si="0"/>
        <v>-242576</v>
      </c>
    </row>
    <row r="11" spans="1:8" ht="22.5" customHeight="1">
      <c r="A11" s="127"/>
      <c r="B11" s="8"/>
      <c r="C11" s="8"/>
      <c r="D11" s="7"/>
      <c r="E11" s="138" t="s">
        <v>219</v>
      </c>
      <c r="F11" s="12"/>
      <c r="G11" s="12">
        <f>'07分類帳'!M48</f>
        <v>0</v>
      </c>
      <c r="H11" s="128">
        <f t="shared" si="0"/>
        <v>-242576</v>
      </c>
    </row>
    <row r="12" spans="1:8" ht="22.5" customHeight="1">
      <c r="A12" s="127"/>
      <c r="B12" s="8"/>
      <c r="C12" s="8"/>
      <c r="D12" s="7"/>
      <c r="E12" s="138" t="s">
        <v>220</v>
      </c>
      <c r="F12" s="12"/>
      <c r="G12" s="12">
        <f>'07分類帳'!N48</f>
        <v>362</v>
      </c>
      <c r="H12" s="128">
        <f>H11+F12-G12</f>
        <v>-242938</v>
      </c>
    </row>
    <row r="13" spans="1:8" ht="22.5" customHeight="1">
      <c r="A13" s="127"/>
      <c r="B13" s="8"/>
      <c r="C13" s="8"/>
      <c r="D13" s="7"/>
      <c r="E13" s="139" t="s">
        <v>221</v>
      </c>
      <c r="F13" s="129">
        <f>SUM(F3:F12)</f>
        <v>448737</v>
      </c>
      <c r="G13" s="129">
        <f>SUM(G3:G12)</f>
        <v>247988</v>
      </c>
      <c r="H13" s="130">
        <f>F13-G13</f>
        <v>200749</v>
      </c>
    </row>
    <row r="14" spans="1:8" ht="22.5" customHeight="1">
      <c r="A14" s="127"/>
      <c r="B14" s="8"/>
      <c r="C14" s="8"/>
      <c r="D14" s="7"/>
      <c r="E14" s="139" t="s">
        <v>222</v>
      </c>
      <c r="F14" s="129">
        <f>F13</f>
        <v>448737</v>
      </c>
      <c r="G14" s="129">
        <f>G13</f>
        <v>247988</v>
      </c>
      <c r="H14" s="130">
        <f>F14-G14</f>
        <v>200749</v>
      </c>
    </row>
    <row r="15" spans="1:8" ht="22.5" customHeight="1">
      <c r="A15" s="127">
        <v>99</v>
      </c>
      <c r="B15" s="8">
        <v>8</v>
      </c>
      <c r="C15" s="8"/>
      <c r="D15" s="7"/>
      <c r="E15" s="138" t="s">
        <v>223</v>
      </c>
      <c r="F15" s="12">
        <f>'08分類帳'!F55</f>
        <v>208410</v>
      </c>
      <c r="G15" s="12"/>
      <c r="H15" s="128">
        <f>F15-G15</f>
        <v>208410</v>
      </c>
    </row>
    <row r="16" spans="1:8" ht="22.5" customHeight="1">
      <c r="A16" s="127">
        <v>99</v>
      </c>
      <c r="B16" s="8">
        <v>8</v>
      </c>
      <c r="C16" s="8">
        <v>31</v>
      </c>
      <c r="D16" s="7"/>
      <c r="E16" s="138" t="s">
        <v>213</v>
      </c>
      <c r="F16" s="12"/>
      <c r="G16" s="12">
        <f>'08分類帳'!G55</f>
        <v>21042</v>
      </c>
      <c r="H16" s="128">
        <f aca="true" t="shared" si="1" ref="H16:H22">H15+F16-G16</f>
        <v>187368</v>
      </c>
    </row>
    <row r="17" spans="1:8" ht="22.5" customHeight="1">
      <c r="A17" s="127"/>
      <c r="B17" s="8"/>
      <c r="C17" s="8"/>
      <c r="D17" s="7"/>
      <c r="E17" s="138" t="s">
        <v>214</v>
      </c>
      <c r="F17" s="12"/>
      <c r="G17" s="12">
        <f>'08分類帳'!H55</f>
        <v>11555</v>
      </c>
      <c r="H17" s="128">
        <f t="shared" si="1"/>
        <v>175813</v>
      </c>
    </row>
    <row r="18" spans="1:8" ht="22.5" customHeight="1">
      <c r="A18" s="127"/>
      <c r="B18" s="8"/>
      <c r="C18" s="8"/>
      <c r="D18" s="8"/>
      <c r="E18" s="138" t="s">
        <v>215</v>
      </c>
      <c r="F18" s="12"/>
      <c r="G18" s="12">
        <f>'08分類帳'!I55</f>
        <v>0</v>
      </c>
      <c r="H18" s="128">
        <f t="shared" si="1"/>
        <v>175813</v>
      </c>
    </row>
    <row r="19" spans="1:8" ht="22.5" customHeight="1">
      <c r="A19" s="127"/>
      <c r="B19" s="8"/>
      <c r="C19" s="8"/>
      <c r="D19" s="8"/>
      <c r="E19" s="138" t="s">
        <v>216</v>
      </c>
      <c r="F19" s="12"/>
      <c r="G19" s="12">
        <f>'08分類帳'!J55</f>
        <v>0</v>
      </c>
      <c r="H19" s="128">
        <f t="shared" si="1"/>
        <v>175813</v>
      </c>
    </row>
    <row r="20" spans="1:8" ht="22.5" customHeight="1">
      <c r="A20" s="127"/>
      <c r="B20" s="8"/>
      <c r="C20" s="8"/>
      <c r="D20" s="8"/>
      <c r="E20" s="138" t="s">
        <v>217</v>
      </c>
      <c r="F20" s="12"/>
      <c r="G20" s="12">
        <f>'08分類帳'!K55</f>
        <v>10174</v>
      </c>
      <c r="H20" s="128">
        <f t="shared" si="1"/>
        <v>165639</v>
      </c>
    </row>
    <row r="21" spans="1:8" ht="22.5" customHeight="1">
      <c r="A21" s="127"/>
      <c r="B21" s="8"/>
      <c r="C21" s="8"/>
      <c r="D21" s="8"/>
      <c r="E21" s="138" t="s">
        <v>218</v>
      </c>
      <c r="F21" s="12"/>
      <c r="G21" s="12">
        <f>'08分類帳'!L55</f>
        <v>1553</v>
      </c>
      <c r="H21" s="128">
        <f t="shared" si="1"/>
        <v>164086</v>
      </c>
    </row>
    <row r="22" spans="1:8" ht="22.5" customHeight="1">
      <c r="A22" s="127"/>
      <c r="B22" s="8"/>
      <c r="C22" s="8"/>
      <c r="D22" s="8"/>
      <c r="E22" s="138" t="s">
        <v>219</v>
      </c>
      <c r="F22" s="12"/>
      <c r="G22" s="12">
        <f>'08分類帳'!M55</f>
        <v>25400</v>
      </c>
      <c r="H22" s="128">
        <f t="shared" si="1"/>
        <v>138686</v>
      </c>
    </row>
    <row r="23" spans="1:8" ht="22.5" customHeight="1">
      <c r="A23" s="127"/>
      <c r="B23" s="8"/>
      <c r="C23" s="8"/>
      <c r="D23" s="8"/>
      <c r="E23" s="138" t="s">
        <v>220</v>
      </c>
      <c r="F23" s="12"/>
      <c r="G23" s="12">
        <f>'08分類帳'!N55</f>
        <v>643</v>
      </c>
      <c r="H23" s="128">
        <f>H22+F23-G23</f>
        <v>138043</v>
      </c>
    </row>
    <row r="24" spans="1:8" ht="22.5" customHeight="1">
      <c r="A24" s="127"/>
      <c r="B24" s="8"/>
      <c r="C24" s="8"/>
      <c r="D24" s="8"/>
      <c r="E24" s="139" t="s">
        <v>221</v>
      </c>
      <c r="F24" s="129">
        <f>SUM(F15:F23)</f>
        <v>208410</v>
      </c>
      <c r="G24" s="129">
        <f>SUM(G16:G23)</f>
        <v>70367</v>
      </c>
      <c r="H24" s="130">
        <f>F24-G24</f>
        <v>138043</v>
      </c>
    </row>
    <row r="25" spans="1:8" ht="22.5" customHeight="1">
      <c r="A25" s="127"/>
      <c r="B25" s="8"/>
      <c r="C25" s="8"/>
      <c r="D25" s="8"/>
      <c r="E25" s="139" t="s">
        <v>224</v>
      </c>
      <c r="F25" s="129">
        <f>F24+F14</f>
        <v>657147</v>
      </c>
      <c r="G25" s="129">
        <f>G24+G14</f>
        <v>318355</v>
      </c>
      <c r="H25" s="130">
        <f>F25-G25</f>
        <v>338792</v>
      </c>
    </row>
    <row r="26" spans="1:8" ht="22.5" customHeight="1">
      <c r="A26" s="127">
        <v>99</v>
      </c>
      <c r="B26" s="8">
        <v>9</v>
      </c>
      <c r="C26" s="8"/>
      <c r="D26" s="8"/>
      <c r="E26" s="138" t="s">
        <v>225</v>
      </c>
      <c r="F26" s="12">
        <f>'09分類帳'!F57</f>
        <v>96910</v>
      </c>
      <c r="G26" s="12"/>
      <c r="H26" s="128">
        <f>F26-G26</f>
        <v>96910</v>
      </c>
    </row>
    <row r="27" spans="1:8" ht="22.5" customHeight="1">
      <c r="A27" s="127">
        <v>99</v>
      </c>
      <c r="B27" s="8">
        <v>9</v>
      </c>
      <c r="C27" s="8">
        <v>30</v>
      </c>
      <c r="D27" s="8"/>
      <c r="E27" s="138" t="s">
        <v>213</v>
      </c>
      <c r="F27" s="12"/>
      <c r="G27" s="12">
        <f>'09分類帳'!G57</f>
        <v>19296</v>
      </c>
      <c r="H27" s="128">
        <f aca="true" t="shared" si="2" ref="H27:H33">H26+F27-G27</f>
        <v>77614</v>
      </c>
    </row>
    <row r="28" spans="1:8" ht="22.5" customHeight="1">
      <c r="A28" s="127"/>
      <c r="B28" s="8"/>
      <c r="C28" s="8"/>
      <c r="D28" s="8"/>
      <c r="E28" s="138" t="s">
        <v>214</v>
      </c>
      <c r="F28" s="12"/>
      <c r="G28" s="12">
        <f>'09分類帳'!H57</f>
        <v>144740</v>
      </c>
      <c r="H28" s="128">
        <f t="shared" si="2"/>
        <v>-67126</v>
      </c>
    </row>
    <row r="29" spans="1:8" ht="22.5" customHeight="1">
      <c r="A29" s="127"/>
      <c r="B29" s="8"/>
      <c r="C29" s="8"/>
      <c r="D29" s="8"/>
      <c r="E29" s="138" t="s">
        <v>215</v>
      </c>
      <c r="F29" s="12"/>
      <c r="G29" s="12">
        <f>'09分類帳'!I57</f>
        <v>0</v>
      </c>
      <c r="H29" s="128">
        <f t="shared" si="2"/>
        <v>-67126</v>
      </c>
    </row>
    <row r="30" spans="1:8" ht="22.5" customHeight="1">
      <c r="A30" s="127"/>
      <c r="B30" s="8"/>
      <c r="C30" s="8"/>
      <c r="D30" s="8"/>
      <c r="E30" s="138" t="s">
        <v>216</v>
      </c>
      <c r="F30" s="12"/>
      <c r="G30" s="12">
        <f>'09分類帳'!J57</f>
        <v>4920</v>
      </c>
      <c r="H30" s="128">
        <f t="shared" si="2"/>
        <v>-72046</v>
      </c>
    </row>
    <row r="31" spans="1:8" ht="22.5" customHeight="1">
      <c r="A31" s="127"/>
      <c r="B31" s="8"/>
      <c r="C31" s="8"/>
      <c r="D31" s="8"/>
      <c r="E31" s="138" t="s">
        <v>217</v>
      </c>
      <c r="F31" s="12"/>
      <c r="G31" s="12">
        <f>'09分類帳'!K57</f>
        <v>42744</v>
      </c>
      <c r="H31" s="128">
        <f t="shared" si="2"/>
        <v>-114790</v>
      </c>
    </row>
    <row r="32" spans="1:8" ht="22.5" customHeight="1">
      <c r="A32" s="127"/>
      <c r="B32" s="8"/>
      <c r="C32" s="8"/>
      <c r="D32" s="8"/>
      <c r="E32" s="138" t="s">
        <v>218</v>
      </c>
      <c r="F32" s="12"/>
      <c r="G32" s="12">
        <f>'09分類帳'!L57</f>
        <v>41106</v>
      </c>
      <c r="H32" s="128">
        <f t="shared" si="2"/>
        <v>-155896</v>
      </c>
    </row>
    <row r="33" spans="1:8" ht="22.5" customHeight="1">
      <c r="A33" s="127"/>
      <c r="B33" s="8"/>
      <c r="C33" s="8"/>
      <c r="D33" s="8"/>
      <c r="E33" s="138" t="s">
        <v>219</v>
      </c>
      <c r="F33" s="12"/>
      <c r="G33" s="12">
        <f>'09分類帳'!M57</f>
        <v>50500</v>
      </c>
      <c r="H33" s="128">
        <f t="shared" si="2"/>
        <v>-206396</v>
      </c>
    </row>
    <row r="34" spans="1:8" ht="22.5" customHeight="1">
      <c r="A34" s="127"/>
      <c r="B34" s="8"/>
      <c r="C34" s="8"/>
      <c r="D34" s="8"/>
      <c r="E34" s="138" t="s">
        <v>220</v>
      </c>
      <c r="F34" s="12"/>
      <c r="G34" s="12">
        <f>'09分類帳'!N57</f>
        <v>3572</v>
      </c>
      <c r="H34" s="128">
        <f>H33+F34-G34</f>
        <v>-209968</v>
      </c>
    </row>
    <row r="35" spans="1:8" ht="22.5" customHeight="1">
      <c r="A35" s="127"/>
      <c r="B35" s="8"/>
      <c r="C35" s="8"/>
      <c r="D35" s="8"/>
      <c r="E35" s="139" t="s">
        <v>221</v>
      </c>
      <c r="F35" s="129">
        <f>SUM(F26:F34)</f>
        <v>96910</v>
      </c>
      <c r="G35" s="129">
        <f>SUM(G27:G34)</f>
        <v>306878</v>
      </c>
      <c r="H35" s="130">
        <f>F35-G35</f>
        <v>-209968</v>
      </c>
    </row>
    <row r="36" spans="1:8" ht="22.5" customHeight="1">
      <c r="A36" s="127"/>
      <c r="B36" s="8"/>
      <c r="C36" s="8"/>
      <c r="D36" s="8"/>
      <c r="E36" s="139" t="s">
        <v>226</v>
      </c>
      <c r="F36" s="129">
        <f>F35+F25</f>
        <v>754057</v>
      </c>
      <c r="G36" s="129">
        <f>G35+G25</f>
        <v>625233</v>
      </c>
      <c r="H36" s="130">
        <f>F36-G36</f>
        <v>128824</v>
      </c>
    </row>
    <row r="37" spans="1:8" ht="22.5" customHeight="1">
      <c r="A37" s="127">
        <v>99</v>
      </c>
      <c r="B37" s="8">
        <v>10</v>
      </c>
      <c r="C37" s="8"/>
      <c r="D37" s="8"/>
      <c r="E37" s="138" t="s">
        <v>227</v>
      </c>
      <c r="F37" s="12">
        <f>'10分類帳'!F49</f>
        <v>1287030</v>
      </c>
      <c r="G37" s="12"/>
      <c r="H37" s="128">
        <f>H36+F37-G37</f>
        <v>1415854</v>
      </c>
    </row>
    <row r="38" spans="1:8" ht="22.5" customHeight="1">
      <c r="A38" s="127">
        <v>99</v>
      </c>
      <c r="B38" s="8">
        <v>10</v>
      </c>
      <c r="C38" s="8">
        <v>31</v>
      </c>
      <c r="D38" s="8"/>
      <c r="E38" s="138" t="s">
        <v>213</v>
      </c>
      <c r="F38" s="12"/>
      <c r="G38" s="12">
        <f>'10分類帳'!G49</f>
        <v>34036</v>
      </c>
      <c r="H38" s="128">
        <f aca="true" t="shared" si="3" ref="H38:H44">H37+F38-G38</f>
        <v>1381818</v>
      </c>
    </row>
    <row r="39" spans="1:8" ht="22.5" customHeight="1">
      <c r="A39" s="127"/>
      <c r="B39" s="8"/>
      <c r="C39" s="8"/>
      <c r="D39" s="8"/>
      <c r="E39" s="138" t="s">
        <v>214</v>
      </c>
      <c r="F39" s="12"/>
      <c r="G39" s="12">
        <f>'10分類帳'!H49</f>
        <v>238254</v>
      </c>
      <c r="H39" s="128">
        <f t="shared" si="3"/>
        <v>1143564</v>
      </c>
    </row>
    <row r="40" spans="1:8" ht="22.5" customHeight="1">
      <c r="A40" s="127"/>
      <c r="B40" s="8"/>
      <c r="C40" s="8"/>
      <c r="D40" s="8"/>
      <c r="E40" s="138" t="s">
        <v>215</v>
      </c>
      <c r="F40" s="12"/>
      <c r="G40" s="12">
        <f>'10分類帳'!I49</f>
        <v>0</v>
      </c>
      <c r="H40" s="128">
        <f t="shared" si="3"/>
        <v>1143564</v>
      </c>
    </row>
    <row r="41" spans="1:8" ht="22.5" customHeight="1">
      <c r="A41" s="127"/>
      <c r="B41" s="8"/>
      <c r="C41" s="8"/>
      <c r="D41" s="8"/>
      <c r="E41" s="138" t="s">
        <v>216</v>
      </c>
      <c r="F41" s="12"/>
      <c r="G41" s="12">
        <f>'10分類帳'!J49</f>
        <v>0</v>
      </c>
      <c r="H41" s="128">
        <f t="shared" si="3"/>
        <v>1143564</v>
      </c>
    </row>
    <row r="42" spans="1:8" ht="22.5" customHeight="1">
      <c r="A42" s="127"/>
      <c r="B42" s="8"/>
      <c r="C42" s="8"/>
      <c r="D42" s="8"/>
      <c r="E42" s="138" t="s">
        <v>217</v>
      </c>
      <c r="F42" s="12"/>
      <c r="G42" s="12">
        <f>'10分類帳'!K49</f>
        <v>42744</v>
      </c>
      <c r="H42" s="128">
        <f t="shared" si="3"/>
        <v>1100820</v>
      </c>
    </row>
    <row r="43" spans="1:8" ht="22.5" customHeight="1">
      <c r="A43" s="127"/>
      <c r="B43" s="8"/>
      <c r="C43" s="8"/>
      <c r="D43" s="8"/>
      <c r="E43" s="138" t="s">
        <v>218</v>
      </c>
      <c r="F43" s="12"/>
      <c r="G43" s="12">
        <f>'10分類帳'!L49</f>
        <v>33933</v>
      </c>
      <c r="H43" s="128">
        <f t="shared" si="3"/>
        <v>1066887</v>
      </c>
    </row>
    <row r="44" spans="1:8" ht="22.5" customHeight="1">
      <c r="A44" s="127"/>
      <c r="B44" s="8"/>
      <c r="C44" s="8"/>
      <c r="D44" s="8"/>
      <c r="E44" s="138" t="s">
        <v>219</v>
      </c>
      <c r="F44" s="12"/>
      <c r="G44" s="12">
        <f>'10分類帳'!M49</f>
        <v>14800</v>
      </c>
      <c r="H44" s="128">
        <f t="shared" si="3"/>
        <v>1052087</v>
      </c>
    </row>
    <row r="45" spans="1:8" ht="22.5" customHeight="1">
      <c r="A45" s="127"/>
      <c r="B45" s="8"/>
      <c r="C45" s="8"/>
      <c r="D45" s="8"/>
      <c r="E45" s="138" t="s">
        <v>220</v>
      </c>
      <c r="F45" s="12"/>
      <c r="G45" s="12">
        <f>'10分類帳'!N49</f>
        <v>7470</v>
      </c>
      <c r="H45" s="128">
        <f>H44+F45-G45</f>
        <v>1044617</v>
      </c>
    </row>
    <row r="46" spans="1:8" ht="22.5" customHeight="1">
      <c r="A46" s="127"/>
      <c r="B46" s="8"/>
      <c r="C46" s="8"/>
      <c r="D46" s="8"/>
      <c r="E46" s="139" t="s">
        <v>221</v>
      </c>
      <c r="F46" s="129">
        <f>SUM(F37:F45)</f>
        <v>1287030</v>
      </c>
      <c r="G46" s="129">
        <f>SUM(G38:G45)</f>
        <v>371237</v>
      </c>
      <c r="H46" s="130">
        <f>F46-G46</f>
        <v>915793</v>
      </c>
    </row>
    <row r="47" spans="1:8" ht="22.5" customHeight="1">
      <c r="A47" s="127"/>
      <c r="B47" s="8"/>
      <c r="C47" s="8"/>
      <c r="D47" s="8"/>
      <c r="E47" s="139" t="s">
        <v>228</v>
      </c>
      <c r="F47" s="131">
        <f>F36+F46</f>
        <v>2041087</v>
      </c>
      <c r="G47" s="131">
        <f>G36+G46</f>
        <v>996470</v>
      </c>
      <c r="H47" s="130">
        <f>F47-G47</f>
        <v>1044617</v>
      </c>
    </row>
    <row r="48" spans="1:8" ht="22.5" customHeight="1">
      <c r="A48" s="127">
        <v>99</v>
      </c>
      <c r="B48" s="8">
        <v>11</v>
      </c>
      <c r="C48" s="8"/>
      <c r="D48" s="8"/>
      <c r="E48" s="138" t="s">
        <v>229</v>
      </c>
      <c r="F48" s="12">
        <f>'11分類帳'!F40</f>
        <v>554480</v>
      </c>
      <c r="G48" s="12"/>
      <c r="H48" s="128">
        <f>H47+F48-G48</f>
        <v>1599097</v>
      </c>
    </row>
    <row r="49" spans="1:8" ht="22.5" customHeight="1">
      <c r="A49" s="127">
        <v>99</v>
      </c>
      <c r="B49" s="8">
        <v>11</v>
      </c>
      <c r="C49" s="8">
        <v>30</v>
      </c>
      <c r="D49" s="8"/>
      <c r="E49" s="138" t="s">
        <v>213</v>
      </c>
      <c r="F49" s="12"/>
      <c r="G49" s="12">
        <f>'11分類帳'!G40</f>
        <v>31248</v>
      </c>
      <c r="H49" s="128">
        <f>H48+F49-G49</f>
        <v>1567849</v>
      </c>
    </row>
    <row r="50" spans="1:8" ht="22.5" customHeight="1">
      <c r="A50" s="127"/>
      <c r="B50" s="8"/>
      <c r="C50" s="8"/>
      <c r="D50" s="8"/>
      <c r="E50" s="138" t="s">
        <v>214</v>
      </c>
      <c r="F50" s="12"/>
      <c r="G50" s="12">
        <f>'11分類帳'!H40</f>
        <v>365958</v>
      </c>
      <c r="H50" s="128">
        <f aca="true" t="shared" si="4" ref="H50:H55">H49+F50-G50</f>
        <v>1201891</v>
      </c>
    </row>
    <row r="51" spans="1:8" ht="22.5" customHeight="1">
      <c r="A51" s="127"/>
      <c r="B51" s="8"/>
      <c r="C51" s="8"/>
      <c r="D51" s="8"/>
      <c r="E51" s="138" t="s">
        <v>215</v>
      </c>
      <c r="F51" s="12"/>
      <c r="G51" s="12">
        <f>'11分類帳'!I40</f>
        <v>4500</v>
      </c>
      <c r="H51" s="128">
        <f t="shared" si="4"/>
        <v>1197391</v>
      </c>
    </row>
    <row r="52" spans="1:8" ht="22.5" customHeight="1">
      <c r="A52" s="127"/>
      <c r="B52" s="8"/>
      <c r="C52" s="8"/>
      <c r="D52" s="8"/>
      <c r="E52" s="138" t="s">
        <v>216</v>
      </c>
      <c r="F52" s="12"/>
      <c r="G52" s="12">
        <f>'11分類帳'!J40</f>
        <v>28506</v>
      </c>
      <c r="H52" s="128">
        <f t="shared" si="4"/>
        <v>1168885</v>
      </c>
    </row>
    <row r="53" spans="1:8" ht="22.5" customHeight="1">
      <c r="A53" s="127"/>
      <c r="B53" s="8"/>
      <c r="C53" s="8"/>
      <c r="D53" s="8"/>
      <c r="E53" s="138" t="s">
        <v>217</v>
      </c>
      <c r="F53" s="12"/>
      <c r="G53" s="12">
        <f>'11分類帳'!K40</f>
        <v>42744</v>
      </c>
      <c r="H53" s="128">
        <f t="shared" si="4"/>
        <v>1126141</v>
      </c>
    </row>
    <row r="54" spans="1:8" ht="22.5" customHeight="1">
      <c r="A54" s="127"/>
      <c r="B54" s="8"/>
      <c r="C54" s="8"/>
      <c r="D54" s="8"/>
      <c r="E54" s="138" t="s">
        <v>218</v>
      </c>
      <c r="F54" s="12"/>
      <c r="G54" s="12">
        <f>'11分類帳'!L40</f>
        <v>36627</v>
      </c>
      <c r="H54" s="128">
        <f t="shared" si="4"/>
        <v>1089514</v>
      </c>
    </row>
    <row r="55" spans="1:8" ht="22.5" customHeight="1">
      <c r="A55" s="127"/>
      <c r="B55" s="8"/>
      <c r="C55" s="8"/>
      <c r="D55" s="8"/>
      <c r="E55" s="138" t="s">
        <v>219</v>
      </c>
      <c r="F55" s="12"/>
      <c r="G55" s="12">
        <f>'11分類帳'!M40</f>
        <v>7500</v>
      </c>
      <c r="H55" s="128">
        <f t="shared" si="4"/>
        <v>1082014</v>
      </c>
    </row>
    <row r="56" spans="1:8" ht="22.5" customHeight="1">
      <c r="A56" s="127"/>
      <c r="B56" s="8"/>
      <c r="C56" s="8"/>
      <c r="D56" s="8"/>
      <c r="E56" s="138" t="s">
        <v>220</v>
      </c>
      <c r="F56" s="12"/>
      <c r="G56" s="12">
        <f>'11分類帳'!N40</f>
        <v>1307</v>
      </c>
      <c r="H56" s="128">
        <f>H55+F56-G56</f>
        <v>1080707</v>
      </c>
    </row>
    <row r="57" spans="1:8" ht="22.5" customHeight="1">
      <c r="A57" s="127"/>
      <c r="B57" s="8"/>
      <c r="C57" s="8"/>
      <c r="D57" s="8"/>
      <c r="E57" s="139" t="s">
        <v>221</v>
      </c>
      <c r="F57" s="129">
        <f>SUM(F48:F56)</f>
        <v>554480</v>
      </c>
      <c r="G57" s="129">
        <f>SUM(G49:G56)</f>
        <v>518390</v>
      </c>
      <c r="H57" s="130">
        <f>F57-G57</f>
        <v>36090</v>
      </c>
    </row>
    <row r="58" spans="1:8" ht="22.5" customHeight="1">
      <c r="A58" s="127"/>
      <c r="B58" s="8"/>
      <c r="C58" s="8"/>
      <c r="D58" s="8"/>
      <c r="E58" s="139" t="s">
        <v>230</v>
      </c>
      <c r="F58" s="131">
        <f>F57+F47</f>
        <v>2595567</v>
      </c>
      <c r="G58" s="131">
        <f>G57+G47</f>
        <v>1514860</v>
      </c>
      <c r="H58" s="130">
        <f>F58-G58</f>
        <v>1080707</v>
      </c>
    </row>
    <row r="59" spans="1:8" ht="22.5" customHeight="1">
      <c r="A59" s="127">
        <v>99</v>
      </c>
      <c r="B59" s="8">
        <v>12</v>
      </c>
      <c r="C59" s="8"/>
      <c r="D59" s="8"/>
      <c r="E59" s="138" t="s">
        <v>231</v>
      </c>
      <c r="F59" s="12">
        <f>'12分類帳'!F66</f>
        <v>169259</v>
      </c>
      <c r="G59" s="12"/>
      <c r="H59" s="128">
        <f>H58+F59-G59</f>
        <v>1249966</v>
      </c>
    </row>
    <row r="60" spans="1:8" ht="22.5" customHeight="1">
      <c r="A60" s="127">
        <v>99</v>
      </c>
      <c r="B60" s="8">
        <v>12</v>
      </c>
      <c r="C60" s="8">
        <v>31</v>
      </c>
      <c r="D60" s="8"/>
      <c r="E60" s="138" t="s">
        <v>213</v>
      </c>
      <c r="F60" s="12"/>
      <c r="G60" s="12">
        <f>'12分類帳'!G66</f>
        <v>40031</v>
      </c>
      <c r="H60" s="128">
        <f aca="true" t="shared" si="5" ref="H60:H66">H59+F60-G60</f>
        <v>1209935</v>
      </c>
    </row>
    <row r="61" spans="1:8" ht="22.5" customHeight="1">
      <c r="A61" s="127"/>
      <c r="B61" s="8"/>
      <c r="C61" s="8"/>
      <c r="D61" s="8"/>
      <c r="E61" s="138" t="s">
        <v>214</v>
      </c>
      <c r="F61" s="12"/>
      <c r="G61" s="12">
        <f>'12分類帳'!H66</f>
        <v>288193</v>
      </c>
      <c r="H61" s="128">
        <f t="shared" si="5"/>
        <v>921742</v>
      </c>
    </row>
    <row r="62" spans="1:8" ht="22.5" customHeight="1">
      <c r="A62" s="127"/>
      <c r="B62" s="8"/>
      <c r="C62" s="8"/>
      <c r="D62" s="8"/>
      <c r="E62" s="138" t="s">
        <v>215</v>
      </c>
      <c r="F62" s="12"/>
      <c r="G62" s="12">
        <f>'12分類帳'!I66</f>
        <v>9000</v>
      </c>
      <c r="H62" s="128">
        <f t="shared" si="5"/>
        <v>912742</v>
      </c>
    </row>
    <row r="63" spans="1:8" ht="22.5" customHeight="1">
      <c r="A63" s="127"/>
      <c r="B63" s="8"/>
      <c r="C63" s="8"/>
      <c r="D63" s="8"/>
      <c r="E63" s="138" t="s">
        <v>216</v>
      </c>
      <c r="F63" s="12"/>
      <c r="G63" s="12">
        <f>'12分類帳'!J66</f>
        <v>8340</v>
      </c>
      <c r="H63" s="128">
        <f t="shared" si="5"/>
        <v>904402</v>
      </c>
    </row>
    <row r="64" spans="1:8" ht="22.5" customHeight="1">
      <c r="A64" s="127"/>
      <c r="B64" s="8"/>
      <c r="C64" s="8"/>
      <c r="D64" s="8"/>
      <c r="E64" s="138" t="s">
        <v>217</v>
      </c>
      <c r="F64" s="12"/>
      <c r="G64" s="12">
        <f>'12分類帳'!K66</f>
        <v>42744</v>
      </c>
      <c r="H64" s="128">
        <f t="shared" si="5"/>
        <v>861658</v>
      </c>
    </row>
    <row r="65" spans="1:8" ht="22.5" customHeight="1">
      <c r="A65" s="127"/>
      <c r="B65" s="8"/>
      <c r="C65" s="8"/>
      <c r="D65" s="8"/>
      <c r="E65" s="138" t="s">
        <v>218</v>
      </c>
      <c r="F65" s="12"/>
      <c r="G65" s="12">
        <f>'12分類帳'!L66</f>
        <v>43149</v>
      </c>
      <c r="H65" s="128">
        <f t="shared" si="5"/>
        <v>818509</v>
      </c>
    </row>
    <row r="66" spans="1:8" ht="22.5" customHeight="1">
      <c r="A66" s="127"/>
      <c r="B66" s="8"/>
      <c r="C66" s="8"/>
      <c r="D66" s="8"/>
      <c r="E66" s="138" t="s">
        <v>219</v>
      </c>
      <c r="F66" s="12"/>
      <c r="G66" s="12">
        <f>'12分類帳'!M66</f>
        <v>1780</v>
      </c>
      <c r="H66" s="128">
        <f t="shared" si="5"/>
        <v>816729</v>
      </c>
    </row>
    <row r="67" spans="1:8" ht="22.5" customHeight="1">
      <c r="A67" s="127"/>
      <c r="B67" s="8"/>
      <c r="C67" s="8"/>
      <c r="D67" s="8"/>
      <c r="E67" s="138" t="s">
        <v>220</v>
      </c>
      <c r="F67" s="12"/>
      <c r="G67" s="12">
        <f>'12分類帳'!N66</f>
        <v>1281</v>
      </c>
      <c r="H67" s="128">
        <f>H66+F67-G67</f>
        <v>815448</v>
      </c>
    </row>
    <row r="68" spans="1:8" ht="22.5" customHeight="1">
      <c r="A68" s="127"/>
      <c r="B68" s="8"/>
      <c r="C68" s="8"/>
      <c r="D68" s="8"/>
      <c r="E68" s="139" t="s">
        <v>221</v>
      </c>
      <c r="F68" s="129">
        <f>SUM(F59:F67)</f>
        <v>169259</v>
      </c>
      <c r="G68" s="129">
        <f>SUM(G60:G67)</f>
        <v>434518</v>
      </c>
      <c r="H68" s="130">
        <f>F68-G68</f>
        <v>-265259</v>
      </c>
    </row>
    <row r="69" spans="1:8" ht="22.5" customHeight="1">
      <c r="A69" s="127"/>
      <c r="B69" s="8"/>
      <c r="C69" s="8"/>
      <c r="D69" s="8"/>
      <c r="E69" s="139" t="s">
        <v>232</v>
      </c>
      <c r="F69" s="131">
        <f>F68+F58</f>
        <v>2764826</v>
      </c>
      <c r="G69" s="131">
        <f>G68+G58</f>
        <v>1949378</v>
      </c>
      <c r="H69" s="130">
        <f>F69-G69</f>
        <v>815448</v>
      </c>
    </row>
    <row r="70" spans="1:8" ht="22.5" customHeight="1">
      <c r="A70" s="127">
        <v>100</v>
      </c>
      <c r="B70" s="8">
        <v>1</v>
      </c>
      <c r="C70" s="8"/>
      <c r="D70" s="8"/>
      <c r="E70" s="138" t="s">
        <v>233</v>
      </c>
      <c r="F70" s="34">
        <f>'01分類帳'!F29</f>
        <v>1920</v>
      </c>
      <c r="G70" s="12"/>
      <c r="H70" s="128">
        <f>H69+F70-G70</f>
        <v>817368</v>
      </c>
    </row>
    <row r="71" spans="1:8" ht="22.5" customHeight="1">
      <c r="A71" s="127">
        <v>100</v>
      </c>
      <c r="B71" s="8">
        <v>1</v>
      </c>
      <c r="C71" s="8">
        <v>31</v>
      </c>
      <c r="D71" s="8"/>
      <c r="E71" s="138" t="s">
        <v>213</v>
      </c>
      <c r="F71" s="12"/>
      <c r="G71" s="12">
        <f>'01分類帳'!G29</f>
        <v>22177</v>
      </c>
      <c r="H71" s="128">
        <f aca="true" t="shared" si="6" ref="H71:H77">H70+F71-G71</f>
        <v>795191</v>
      </c>
    </row>
    <row r="72" spans="1:8" ht="22.5" customHeight="1">
      <c r="A72" s="127"/>
      <c r="B72" s="8"/>
      <c r="C72" s="8"/>
      <c r="D72" s="8"/>
      <c r="E72" s="138" t="s">
        <v>214</v>
      </c>
      <c r="F72" s="12"/>
      <c r="G72" s="12">
        <f>'01分類帳'!H29</f>
        <v>287967</v>
      </c>
      <c r="H72" s="128">
        <f t="shared" si="6"/>
        <v>507224</v>
      </c>
    </row>
    <row r="73" spans="1:8" ht="22.5" customHeight="1">
      <c r="A73" s="127"/>
      <c r="B73" s="8"/>
      <c r="C73" s="8"/>
      <c r="D73" s="8"/>
      <c r="E73" s="138" t="s">
        <v>215</v>
      </c>
      <c r="F73" s="12"/>
      <c r="G73" s="12">
        <f>'01分類帳'!I29</f>
        <v>0</v>
      </c>
      <c r="H73" s="128">
        <f t="shared" si="6"/>
        <v>507224</v>
      </c>
    </row>
    <row r="74" spans="1:8" ht="22.5" customHeight="1">
      <c r="A74" s="127"/>
      <c r="B74" s="8"/>
      <c r="C74" s="8"/>
      <c r="D74" s="8"/>
      <c r="E74" s="138" t="s">
        <v>216</v>
      </c>
      <c r="F74" s="12"/>
      <c r="G74" s="12">
        <f>'01分類帳'!J29</f>
        <v>2410</v>
      </c>
      <c r="H74" s="128">
        <f t="shared" si="6"/>
        <v>504814</v>
      </c>
    </row>
    <row r="75" spans="1:8" ht="22.5" customHeight="1">
      <c r="A75" s="127"/>
      <c r="B75" s="8"/>
      <c r="C75" s="8"/>
      <c r="D75" s="8"/>
      <c r="E75" s="138" t="s">
        <v>217</v>
      </c>
      <c r="F75" s="12"/>
      <c r="G75" s="12">
        <f>'01分類帳'!K29</f>
        <v>90660</v>
      </c>
      <c r="H75" s="128">
        <f t="shared" si="6"/>
        <v>414154</v>
      </c>
    </row>
    <row r="76" spans="1:8" ht="22.5" customHeight="1">
      <c r="A76" s="127"/>
      <c r="B76" s="8"/>
      <c r="C76" s="8"/>
      <c r="D76" s="8"/>
      <c r="E76" s="138" t="s">
        <v>218</v>
      </c>
      <c r="F76" s="12"/>
      <c r="G76" s="12">
        <f>'01分類帳'!L29</f>
        <v>33829</v>
      </c>
      <c r="H76" s="128">
        <f t="shared" si="6"/>
        <v>380325</v>
      </c>
    </row>
    <row r="77" spans="1:8" ht="22.5" customHeight="1">
      <c r="A77" s="127"/>
      <c r="B77" s="8"/>
      <c r="C77" s="8"/>
      <c r="D77" s="8"/>
      <c r="E77" s="138" t="s">
        <v>219</v>
      </c>
      <c r="F77" s="12"/>
      <c r="G77" s="12">
        <f>'01分類帳'!M29</f>
        <v>1100</v>
      </c>
      <c r="H77" s="128">
        <f t="shared" si="6"/>
        <v>379225</v>
      </c>
    </row>
    <row r="78" spans="1:8" ht="22.5" customHeight="1">
      <c r="A78" s="127"/>
      <c r="B78" s="8"/>
      <c r="C78" s="8"/>
      <c r="D78" s="8"/>
      <c r="E78" s="138" t="s">
        <v>220</v>
      </c>
      <c r="F78" s="12"/>
      <c r="G78" s="12">
        <f>'01分類帳'!N29</f>
        <v>313</v>
      </c>
      <c r="H78" s="128">
        <f>H77+F78-G78</f>
        <v>378912</v>
      </c>
    </row>
    <row r="79" spans="1:8" ht="22.5" customHeight="1">
      <c r="A79" s="127"/>
      <c r="B79" s="8"/>
      <c r="C79" s="8"/>
      <c r="D79" s="8"/>
      <c r="E79" s="139" t="s">
        <v>221</v>
      </c>
      <c r="F79" s="131">
        <f>SUM(F70:F78)</f>
        <v>1920</v>
      </c>
      <c r="G79" s="131">
        <f>SUM(G71:G78)</f>
        <v>438456</v>
      </c>
      <c r="H79" s="130">
        <f>F79-G79</f>
        <v>-436536</v>
      </c>
    </row>
    <row r="80" spans="1:8" ht="22.5" customHeight="1">
      <c r="A80" s="127"/>
      <c r="B80" s="8"/>
      <c r="C80" s="8"/>
      <c r="D80" s="8"/>
      <c r="E80" s="139" t="s">
        <v>234</v>
      </c>
      <c r="F80" s="131">
        <f>F79+F69</f>
        <v>2766746</v>
      </c>
      <c r="G80" s="131">
        <f>G79+G69</f>
        <v>2387834</v>
      </c>
      <c r="H80" s="130">
        <f>F80-G80</f>
        <v>378912</v>
      </c>
    </row>
    <row r="81" spans="1:8" ht="22.5" customHeight="1">
      <c r="A81" s="127">
        <v>100</v>
      </c>
      <c r="B81" s="8">
        <v>2</v>
      </c>
      <c r="C81" s="8"/>
      <c r="D81" s="8"/>
      <c r="E81" s="138" t="s">
        <v>235</v>
      </c>
      <c r="F81" s="46">
        <f>'02分類帳'!F64</f>
        <v>14870</v>
      </c>
      <c r="G81" s="12"/>
      <c r="H81" s="128">
        <f>H80+F81-G81</f>
        <v>393782</v>
      </c>
    </row>
    <row r="82" spans="1:8" ht="22.5" customHeight="1">
      <c r="A82" s="127">
        <v>100</v>
      </c>
      <c r="B82" s="8">
        <v>2</v>
      </c>
      <c r="C82" s="8">
        <v>28</v>
      </c>
      <c r="D82" s="8"/>
      <c r="E82" s="138" t="s">
        <v>213</v>
      </c>
      <c r="F82" s="12"/>
      <c r="G82" s="12">
        <f>'02分類帳'!G64</f>
        <v>20952</v>
      </c>
      <c r="H82" s="128">
        <f aca="true" t="shared" si="7" ref="H82:H88">H81+F82-G82</f>
        <v>372830</v>
      </c>
    </row>
    <row r="83" spans="1:8" ht="22.5" customHeight="1">
      <c r="A83" s="127"/>
      <c r="B83" s="8"/>
      <c r="C83" s="8"/>
      <c r="D83" s="8"/>
      <c r="E83" s="138" t="s">
        <v>214</v>
      </c>
      <c r="F83" s="12"/>
      <c r="G83" s="12">
        <f>'02分類帳'!H64</f>
        <v>110156</v>
      </c>
      <c r="H83" s="128">
        <f t="shared" si="7"/>
        <v>262674</v>
      </c>
    </row>
    <row r="84" spans="1:8" ht="22.5" customHeight="1">
      <c r="A84" s="127"/>
      <c r="B84" s="8"/>
      <c r="C84" s="8"/>
      <c r="D84" s="8"/>
      <c r="E84" s="138" t="s">
        <v>215</v>
      </c>
      <c r="F84" s="12"/>
      <c r="G84" s="12">
        <f>'02分類帳'!I64</f>
        <v>0</v>
      </c>
      <c r="H84" s="128">
        <f t="shared" si="7"/>
        <v>262674</v>
      </c>
    </row>
    <row r="85" spans="1:8" ht="22.5" customHeight="1">
      <c r="A85" s="127"/>
      <c r="B85" s="8"/>
      <c r="C85" s="8"/>
      <c r="D85" s="8"/>
      <c r="E85" s="138" t="s">
        <v>216</v>
      </c>
      <c r="F85" s="12"/>
      <c r="G85" s="12">
        <f>'02分類帳'!J64</f>
        <v>0</v>
      </c>
      <c r="H85" s="128">
        <f t="shared" si="7"/>
        <v>262674</v>
      </c>
    </row>
    <row r="86" spans="1:8" ht="22.5" customHeight="1">
      <c r="A86" s="127"/>
      <c r="B86" s="8"/>
      <c r="C86" s="8"/>
      <c r="D86" s="8"/>
      <c r="E86" s="138" t="s">
        <v>217</v>
      </c>
      <c r="F86" s="12"/>
      <c r="G86" s="12">
        <f>'02分類帳'!K64</f>
        <v>26452</v>
      </c>
      <c r="H86" s="128">
        <f t="shared" si="7"/>
        <v>236222</v>
      </c>
    </row>
    <row r="87" spans="1:8" ht="22.5" customHeight="1">
      <c r="A87" s="127"/>
      <c r="B87" s="8"/>
      <c r="C87" s="8"/>
      <c r="D87" s="8"/>
      <c r="E87" s="138" t="s">
        <v>218</v>
      </c>
      <c r="F87" s="12"/>
      <c r="G87" s="12">
        <f>'02分類帳'!L64</f>
        <v>31423</v>
      </c>
      <c r="H87" s="128">
        <f t="shared" si="7"/>
        <v>204799</v>
      </c>
    </row>
    <row r="88" spans="1:8" ht="22.5" customHeight="1">
      <c r="A88" s="127"/>
      <c r="B88" s="8"/>
      <c r="C88" s="8"/>
      <c r="D88" s="8"/>
      <c r="E88" s="138" t="s">
        <v>219</v>
      </c>
      <c r="F88" s="12"/>
      <c r="G88" s="12">
        <f>'02分類帳'!M64</f>
        <v>8000</v>
      </c>
      <c r="H88" s="128">
        <f t="shared" si="7"/>
        <v>196799</v>
      </c>
    </row>
    <row r="89" spans="1:8" ht="22.5" customHeight="1">
      <c r="A89" s="127"/>
      <c r="B89" s="8"/>
      <c r="C89" s="8"/>
      <c r="D89" s="8"/>
      <c r="E89" s="138" t="s">
        <v>220</v>
      </c>
      <c r="F89" s="12"/>
      <c r="G89" s="12">
        <f>'02分類帳'!N64</f>
        <v>1156</v>
      </c>
      <c r="H89" s="128">
        <f>H88+F89-G89</f>
        <v>195643</v>
      </c>
    </row>
    <row r="90" spans="1:8" ht="22.5" customHeight="1">
      <c r="A90" s="127"/>
      <c r="B90" s="8"/>
      <c r="C90" s="8"/>
      <c r="D90" s="8"/>
      <c r="E90" s="139" t="s">
        <v>221</v>
      </c>
      <c r="F90" s="129">
        <f>SUM(F81:F89)</f>
        <v>14870</v>
      </c>
      <c r="G90" s="129">
        <f>SUM(G82:G89)</f>
        <v>198139</v>
      </c>
      <c r="H90" s="130">
        <f>F90-G90</f>
        <v>-183269</v>
      </c>
    </row>
    <row r="91" spans="1:8" ht="22.5" customHeight="1">
      <c r="A91" s="127"/>
      <c r="B91" s="8"/>
      <c r="C91" s="8"/>
      <c r="D91" s="8"/>
      <c r="E91" s="139" t="s">
        <v>236</v>
      </c>
      <c r="F91" s="131">
        <f>F90+F80</f>
        <v>2781616</v>
      </c>
      <c r="G91" s="131">
        <f>G90+G80</f>
        <v>2585973</v>
      </c>
      <c r="H91" s="130">
        <f>F91-G91</f>
        <v>195643</v>
      </c>
    </row>
    <row r="92" spans="1:8" ht="22.5" customHeight="1">
      <c r="A92" s="127">
        <v>100</v>
      </c>
      <c r="B92" s="8">
        <v>3</v>
      </c>
      <c r="C92" s="8"/>
      <c r="D92" s="8"/>
      <c r="E92" s="138" t="s">
        <v>237</v>
      </c>
      <c r="F92" s="46">
        <f>'03分類帳'!F77</f>
        <v>707470</v>
      </c>
      <c r="G92" s="12"/>
      <c r="H92" s="128">
        <f>H91+F92-G92</f>
        <v>903113</v>
      </c>
    </row>
    <row r="93" spans="1:8" ht="22.5" customHeight="1">
      <c r="A93" s="127">
        <v>100</v>
      </c>
      <c r="B93" s="8">
        <v>3</v>
      </c>
      <c r="C93" s="8">
        <v>31</v>
      </c>
      <c r="D93" s="8"/>
      <c r="E93" s="138" t="s">
        <v>213</v>
      </c>
      <c r="F93" s="12"/>
      <c r="G93" s="12">
        <f>'03分類帳'!G77</f>
        <v>350</v>
      </c>
      <c r="H93" s="128">
        <f aca="true" t="shared" si="8" ref="H93:H99">H92+F93-G93</f>
        <v>902763</v>
      </c>
    </row>
    <row r="94" spans="1:8" ht="22.5" customHeight="1">
      <c r="A94" s="127"/>
      <c r="B94" s="8"/>
      <c r="C94" s="8"/>
      <c r="D94" s="8"/>
      <c r="E94" s="138" t="s">
        <v>214</v>
      </c>
      <c r="F94" s="12"/>
      <c r="G94" s="12">
        <f>'03分類帳'!H77</f>
        <v>121415</v>
      </c>
      <c r="H94" s="128">
        <f t="shared" si="8"/>
        <v>781348</v>
      </c>
    </row>
    <row r="95" spans="1:8" ht="22.5" customHeight="1">
      <c r="A95" s="127"/>
      <c r="B95" s="8"/>
      <c r="C95" s="8"/>
      <c r="D95" s="8"/>
      <c r="E95" s="138" t="s">
        <v>215</v>
      </c>
      <c r="F95" s="12"/>
      <c r="G95" s="12">
        <f>'03分類帳'!I77</f>
        <v>12000</v>
      </c>
      <c r="H95" s="128">
        <f t="shared" si="8"/>
        <v>769348</v>
      </c>
    </row>
    <row r="96" spans="1:8" ht="22.5" customHeight="1">
      <c r="A96" s="127"/>
      <c r="B96" s="8"/>
      <c r="C96" s="8"/>
      <c r="D96" s="8"/>
      <c r="E96" s="138" t="s">
        <v>216</v>
      </c>
      <c r="F96" s="12"/>
      <c r="G96" s="12">
        <f>'03分類帳'!J77</f>
        <v>14160</v>
      </c>
      <c r="H96" s="128">
        <f t="shared" si="8"/>
        <v>755188</v>
      </c>
    </row>
    <row r="97" spans="1:8" ht="22.5" customHeight="1">
      <c r="A97" s="127"/>
      <c r="B97" s="8"/>
      <c r="C97" s="8"/>
      <c r="D97" s="8"/>
      <c r="E97" s="138" t="s">
        <v>217</v>
      </c>
      <c r="F97" s="12"/>
      <c r="G97" s="12">
        <f>'03分類帳'!K77</f>
        <v>0</v>
      </c>
      <c r="H97" s="128">
        <f t="shared" si="8"/>
        <v>755188</v>
      </c>
    </row>
    <row r="98" spans="1:8" ht="22.5" customHeight="1">
      <c r="A98" s="127"/>
      <c r="B98" s="8"/>
      <c r="C98" s="8"/>
      <c r="D98" s="8"/>
      <c r="E98" s="138" t="s">
        <v>218</v>
      </c>
      <c r="F98" s="12"/>
      <c r="G98" s="12">
        <f>'03分類帳'!L77</f>
        <v>26187</v>
      </c>
      <c r="H98" s="128">
        <f t="shared" si="8"/>
        <v>729001</v>
      </c>
    </row>
    <row r="99" spans="1:8" ht="22.5" customHeight="1">
      <c r="A99" s="127"/>
      <c r="B99" s="8"/>
      <c r="C99" s="8"/>
      <c r="D99" s="8"/>
      <c r="E99" s="138" t="s">
        <v>219</v>
      </c>
      <c r="F99" s="12"/>
      <c r="G99" s="12">
        <f>'03分類帳'!M77</f>
        <v>0</v>
      </c>
      <c r="H99" s="128">
        <f t="shared" si="8"/>
        <v>729001</v>
      </c>
    </row>
    <row r="100" spans="1:8" ht="22.5" customHeight="1">
      <c r="A100" s="127"/>
      <c r="B100" s="8"/>
      <c r="C100" s="8"/>
      <c r="D100" s="8"/>
      <c r="E100" s="138" t="s">
        <v>220</v>
      </c>
      <c r="F100" s="12"/>
      <c r="G100" s="12">
        <f>'03分類帳'!N77</f>
        <v>2484</v>
      </c>
      <c r="H100" s="128">
        <f>H99+F100-G100</f>
        <v>726517</v>
      </c>
    </row>
    <row r="101" spans="1:8" ht="22.5" customHeight="1">
      <c r="A101" s="127"/>
      <c r="B101" s="8"/>
      <c r="C101" s="8"/>
      <c r="D101" s="8"/>
      <c r="E101" s="139" t="s">
        <v>221</v>
      </c>
      <c r="F101" s="129">
        <f>SUM(F92:F100)</f>
        <v>707470</v>
      </c>
      <c r="G101" s="129">
        <f>SUM(G93:G100)</f>
        <v>176596</v>
      </c>
      <c r="H101" s="130">
        <f>F101-G101</f>
        <v>530874</v>
      </c>
    </row>
    <row r="102" spans="1:8" ht="22.5" customHeight="1">
      <c r="A102" s="127"/>
      <c r="B102" s="8"/>
      <c r="C102" s="8"/>
      <c r="D102" s="8"/>
      <c r="E102" s="139" t="s">
        <v>238</v>
      </c>
      <c r="F102" s="131">
        <f>F101+F91</f>
        <v>3489086</v>
      </c>
      <c r="G102" s="131">
        <f>G101+G91</f>
        <v>2762569</v>
      </c>
      <c r="H102" s="130">
        <f>F102-G102</f>
        <v>726517</v>
      </c>
    </row>
    <row r="103" spans="1:8" ht="22.5" customHeight="1">
      <c r="A103" s="127">
        <v>100</v>
      </c>
      <c r="B103" s="8">
        <v>4</v>
      </c>
      <c r="C103" s="8"/>
      <c r="D103" s="8"/>
      <c r="E103" s="138" t="s">
        <v>239</v>
      </c>
      <c r="F103" s="12">
        <f>'04分類帳'!F44</f>
        <v>121550</v>
      </c>
      <c r="G103" s="12"/>
      <c r="H103" s="128">
        <f>H102+F103-G103</f>
        <v>848067</v>
      </c>
    </row>
    <row r="104" spans="1:8" ht="22.5" customHeight="1">
      <c r="A104" s="127">
        <v>100</v>
      </c>
      <c r="B104" s="8">
        <v>4</v>
      </c>
      <c r="C104" s="8">
        <v>30</v>
      </c>
      <c r="D104" s="8"/>
      <c r="E104" s="138" t="s">
        <v>213</v>
      </c>
      <c r="F104" s="12"/>
      <c r="G104" s="12">
        <f>'04分類帳'!G44</f>
        <v>26650</v>
      </c>
      <c r="H104" s="128">
        <f aca="true" t="shared" si="9" ref="H104:H110">H103+F104-G104</f>
        <v>821417</v>
      </c>
    </row>
    <row r="105" spans="1:8" ht="22.5" customHeight="1">
      <c r="A105" s="127"/>
      <c r="B105" s="8"/>
      <c r="C105" s="8"/>
      <c r="D105" s="8"/>
      <c r="E105" s="138" t="s">
        <v>214</v>
      </c>
      <c r="F105" s="12"/>
      <c r="G105" s="12">
        <f>'04分類帳'!H44</f>
        <v>275185</v>
      </c>
      <c r="H105" s="128">
        <f t="shared" si="9"/>
        <v>546232</v>
      </c>
    </row>
    <row r="106" spans="1:8" ht="22.5" customHeight="1">
      <c r="A106" s="127"/>
      <c r="B106" s="8"/>
      <c r="C106" s="8"/>
      <c r="D106" s="8"/>
      <c r="E106" s="138" t="s">
        <v>215</v>
      </c>
      <c r="F106" s="12"/>
      <c r="G106" s="12">
        <f>'04分類帳'!I44</f>
        <v>0</v>
      </c>
      <c r="H106" s="128">
        <f t="shared" si="9"/>
        <v>546232</v>
      </c>
    </row>
    <row r="107" spans="1:8" ht="22.5" customHeight="1">
      <c r="A107" s="127"/>
      <c r="B107" s="8"/>
      <c r="C107" s="8"/>
      <c r="D107" s="8"/>
      <c r="E107" s="138" t="s">
        <v>216</v>
      </c>
      <c r="F107" s="12"/>
      <c r="G107" s="12">
        <f>'04分類帳'!J44</f>
        <v>15510</v>
      </c>
      <c r="H107" s="128">
        <f t="shared" si="9"/>
        <v>530722</v>
      </c>
    </row>
    <row r="108" spans="1:8" ht="22.5" customHeight="1">
      <c r="A108" s="127"/>
      <c r="B108" s="8"/>
      <c r="C108" s="8"/>
      <c r="D108" s="8"/>
      <c r="E108" s="138" t="s">
        <v>217</v>
      </c>
      <c r="F108" s="12"/>
      <c r="G108" s="12">
        <f>'04分類帳'!K44</f>
        <v>53200</v>
      </c>
      <c r="H108" s="128">
        <f t="shared" si="9"/>
        <v>477522</v>
      </c>
    </row>
    <row r="109" spans="1:8" ht="22.5" customHeight="1">
      <c r="A109" s="127"/>
      <c r="B109" s="8"/>
      <c r="C109" s="8"/>
      <c r="D109" s="8"/>
      <c r="E109" s="138" t="s">
        <v>218</v>
      </c>
      <c r="F109" s="12"/>
      <c r="G109" s="12">
        <f>'04分類帳'!L44</f>
        <v>39589</v>
      </c>
      <c r="H109" s="128">
        <f t="shared" si="9"/>
        <v>437933</v>
      </c>
    </row>
    <row r="110" spans="1:8" ht="22.5" customHeight="1">
      <c r="A110" s="127"/>
      <c r="B110" s="8"/>
      <c r="C110" s="8"/>
      <c r="D110" s="8"/>
      <c r="E110" s="138" t="s">
        <v>219</v>
      </c>
      <c r="F110" s="12"/>
      <c r="G110" s="12">
        <f>'04分類帳'!M44</f>
        <v>27130</v>
      </c>
      <c r="H110" s="128">
        <f t="shared" si="9"/>
        <v>410803</v>
      </c>
    </row>
    <row r="111" spans="1:8" ht="22.5" customHeight="1">
      <c r="A111" s="127"/>
      <c r="B111" s="8"/>
      <c r="C111" s="8"/>
      <c r="D111" s="8"/>
      <c r="E111" s="138" t="s">
        <v>220</v>
      </c>
      <c r="F111" s="12"/>
      <c r="G111" s="12">
        <f>'04分類帳'!N44</f>
        <v>2576</v>
      </c>
      <c r="H111" s="128">
        <f>H110+F111-G111</f>
        <v>408227</v>
      </c>
    </row>
    <row r="112" spans="1:8" ht="22.5" customHeight="1">
      <c r="A112" s="127"/>
      <c r="B112" s="8"/>
      <c r="C112" s="8"/>
      <c r="D112" s="8"/>
      <c r="E112" s="139" t="s">
        <v>221</v>
      </c>
      <c r="F112" s="129">
        <f>SUM(F103:F111)</f>
        <v>121550</v>
      </c>
      <c r="G112" s="129">
        <f>SUM(G104:G111)</f>
        <v>439840</v>
      </c>
      <c r="H112" s="130">
        <f>F112-G112</f>
        <v>-318290</v>
      </c>
    </row>
    <row r="113" spans="1:8" ht="22.5" customHeight="1">
      <c r="A113" s="127"/>
      <c r="B113" s="8"/>
      <c r="C113" s="8"/>
      <c r="D113" s="8"/>
      <c r="E113" s="139" t="s">
        <v>240</v>
      </c>
      <c r="F113" s="131">
        <f>F112+F102</f>
        <v>3610636</v>
      </c>
      <c r="G113" s="131">
        <f>G112+G102</f>
        <v>3202409</v>
      </c>
      <c r="H113" s="130">
        <f>F113-G113</f>
        <v>408227</v>
      </c>
    </row>
    <row r="114" spans="1:8" ht="22.5" customHeight="1">
      <c r="A114" s="127">
        <v>100</v>
      </c>
      <c r="B114" s="8">
        <v>5</v>
      </c>
      <c r="C114" s="8"/>
      <c r="D114" s="8"/>
      <c r="E114" s="138" t="s">
        <v>241</v>
      </c>
      <c r="F114" s="12">
        <f>'05分類帳'!F44</f>
        <v>715740</v>
      </c>
      <c r="G114" s="12"/>
      <c r="H114" s="128">
        <f>H113+F114-G114</f>
        <v>1123967</v>
      </c>
    </row>
    <row r="115" spans="1:8" ht="22.5" customHeight="1">
      <c r="A115" s="127">
        <v>100</v>
      </c>
      <c r="B115" s="8">
        <v>5</v>
      </c>
      <c r="C115" s="8">
        <v>31</v>
      </c>
      <c r="D115" s="8"/>
      <c r="E115" s="138" t="s">
        <v>213</v>
      </c>
      <c r="F115" s="12"/>
      <c r="G115" s="12">
        <f>'05分類帳'!G44</f>
        <v>192791</v>
      </c>
      <c r="H115" s="128">
        <f>H114+F115-G115</f>
        <v>931176</v>
      </c>
    </row>
    <row r="116" spans="1:8" ht="22.5" customHeight="1">
      <c r="A116" s="127"/>
      <c r="B116" s="8"/>
      <c r="C116" s="8"/>
      <c r="D116" s="8"/>
      <c r="E116" s="138" t="s">
        <v>214</v>
      </c>
      <c r="F116" s="12"/>
      <c r="G116" s="12">
        <f>'05分類帳'!H44</f>
        <v>150980</v>
      </c>
      <c r="H116" s="128">
        <f aca="true" t="shared" si="10" ref="H116:H121">H115+F116-G116</f>
        <v>780196</v>
      </c>
    </row>
    <row r="117" spans="1:8" ht="22.5" customHeight="1">
      <c r="A117" s="127"/>
      <c r="B117" s="8"/>
      <c r="C117" s="8"/>
      <c r="D117" s="8"/>
      <c r="E117" s="138" t="s">
        <v>215</v>
      </c>
      <c r="F117" s="12"/>
      <c r="G117" s="12">
        <f>'05分類帳'!I44</f>
        <v>4620</v>
      </c>
      <c r="H117" s="128">
        <f t="shared" si="10"/>
        <v>775576</v>
      </c>
    </row>
    <row r="118" spans="1:8" ht="22.5" customHeight="1">
      <c r="A118" s="127"/>
      <c r="B118" s="8"/>
      <c r="C118" s="8"/>
      <c r="D118" s="8"/>
      <c r="E118" s="138" t="s">
        <v>216</v>
      </c>
      <c r="F118" s="12"/>
      <c r="G118" s="12">
        <f>'05分類帳'!J44</f>
        <v>5970</v>
      </c>
      <c r="H118" s="128">
        <f t="shared" si="10"/>
        <v>769606</v>
      </c>
    </row>
    <row r="119" spans="1:8" ht="22.5" customHeight="1">
      <c r="A119" s="127"/>
      <c r="B119" s="8"/>
      <c r="C119" s="8"/>
      <c r="D119" s="8"/>
      <c r="E119" s="138" t="s">
        <v>217</v>
      </c>
      <c r="F119" s="12"/>
      <c r="G119" s="12">
        <f>'05分類帳'!K44</f>
        <v>45452</v>
      </c>
      <c r="H119" s="128">
        <f t="shared" si="10"/>
        <v>724154</v>
      </c>
    </row>
    <row r="120" spans="1:8" ht="22.5" customHeight="1">
      <c r="A120" s="127"/>
      <c r="B120" s="8"/>
      <c r="C120" s="8"/>
      <c r="D120" s="8"/>
      <c r="E120" s="138" t="s">
        <v>218</v>
      </c>
      <c r="F120" s="12"/>
      <c r="G120" s="12">
        <f>'05分類帳'!L44</f>
        <v>30294</v>
      </c>
      <c r="H120" s="128">
        <f t="shared" si="10"/>
        <v>693860</v>
      </c>
    </row>
    <row r="121" spans="1:8" ht="22.5" customHeight="1">
      <c r="A121" s="127"/>
      <c r="B121" s="8"/>
      <c r="C121" s="8"/>
      <c r="D121" s="8"/>
      <c r="E121" s="138" t="s">
        <v>219</v>
      </c>
      <c r="F121" s="12"/>
      <c r="G121" s="12">
        <f>'05分類帳'!M44</f>
        <v>800</v>
      </c>
      <c r="H121" s="128">
        <f t="shared" si="10"/>
        <v>693060</v>
      </c>
    </row>
    <row r="122" spans="1:8" ht="22.5" customHeight="1">
      <c r="A122" s="127"/>
      <c r="B122" s="8"/>
      <c r="C122" s="8"/>
      <c r="D122" s="8"/>
      <c r="E122" s="138" t="s">
        <v>220</v>
      </c>
      <c r="F122" s="12"/>
      <c r="G122" s="12">
        <f>'05分類帳'!N44</f>
        <v>3343</v>
      </c>
      <c r="H122" s="128">
        <f>H121+F122-G122</f>
        <v>689717</v>
      </c>
    </row>
    <row r="123" spans="1:8" ht="22.5" customHeight="1">
      <c r="A123" s="127"/>
      <c r="B123" s="8"/>
      <c r="C123" s="8"/>
      <c r="D123" s="8"/>
      <c r="E123" s="139" t="s">
        <v>221</v>
      </c>
      <c r="F123" s="129">
        <f>SUM(F114:F122)</f>
        <v>715740</v>
      </c>
      <c r="G123" s="129">
        <f>SUM(G115:G122)</f>
        <v>434250</v>
      </c>
      <c r="H123" s="130">
        <f>F123-G123</f>
        <v>281490</v>
      </c>
    </row>
    <row r="124" spans="1:8" ht="22.5" customHeight="1">
      <c r="A124" s="127"/>
      <c r="B124" s="8"/>
      <c r="C124" s="8"/>
      <c r="D124" s="8"/>
      <c r="E124" s="139" t="s">
        <v>242</v>
      </c>
      <c r="F124" s="131">
        <f>F123+F113</f>
        <v>4326376</v>
      </c>
      <c r="G124" s="131">
        <f>G123+G113</f>
        <v>3636659</v>
      </c>
      <c r="H124" s="130">
        <f>F124-G124</f>
        <v>689717</v>
      </c>
    </row>
    <row r="125" spans="1:8" ht="22.5" customHeight="1">
      <c r="A125" s="127">
        <v>100</v>
      </c>
      <c r="B125" s="8">
        <v>5</v>
      </c>
      <c r="C125" s="8"/>
      <c r="D125" s="8"/>
      <c r="E125" s="138" t="s">
        <v>243</v>
      </c>
      <c r="F125" s="12">
        <f>'06分類帳'!F54</f>
        <v>129461</v>
      </c>
      <c r="G125" s="12"/>
      <c r="H125" s="128">
        <f>H124+F125-G125</f>
        <v>819178</v>
      </c>
    </row>
    <row r="126" spans="1:8" ht="22.5" customHeight="1">
      <c r="A126" s="127">
        <v>100</v>
      </c>
      <c r="B126" s="8">
        <v>5</v>
      </c>
      <c r="C126" s="8">
        <v>30</v>
      </c>
      <c r="D126" s="8"/>
      <c r="E126" s="138" t="s">
        <v>213</v>
      </c>
      <c r="F126" s="12"/>
      <c r="G126" s="12">
        <f>'06分類帳'!G54</f>
        <v>64654</v>
      </c>
      <c r="H126" s="128">
        <f aca="true" t="shared" si="11" ref="H126:H132">H125+F126-G126</f>
        <v>754524</v>
      </c>
    </row>
    <row r="127" spans="1:8" ht="22.5" customHeight="1">
      <c r="A127" s="127"/>
      <c r="B127" s="8"/>
      <c r="C127" s="8"/>
      <c r="D127" s="8"/>
      <c r="E127" s="138" t="s">
        <v>214</v>
      </c>
      <c r="F127" s="12"/>
      <c r="G127" s="12">
        <f>'06分類帳'!H54</f>
        <v>415488</v>
      </c>
      <c r="H127" s="128">
        <f t="shared" si="11"/>
        <v>339036</v>
      </c>
    </row>
    <row r="128" spans="1:8" ht="22.5" customHeight="1">
      <c r="A128" s="127"/>
      <c r="B128" s="8"/>
      <c r="C128" s="8"/>
      <c r="D128" s="8"/>
      <c r="E128" s="138" t="s">
        <v>215</v>
      </c>
      <c r="F128" s="12"/>
      <c r="G128" s="12">
        <f>'06分類帳'!I54</f>
        <v>16500</v>
      </c>
      <c r="H128" s="128">
        <f t="shared" si="11"/>
        <v>322536</v>
      </c>
    </row>
    <row r="129" spans="1:8" ht="22.5" customHeight="1">
      <c r="A129" s="127"/>
      <c r="B129" s="8"/>
      <c r="C129" s="8"/>
      <c r="D129" s="8"/>
      <c r="E129" s="138" t="s">
        <v>216</v>
      </c>
      <c r="F129" s="12"/>
      <c r="G129" s="12">
        <f>'06分類帳'!J54</f>
        <v>18120</v>
      </c>
      <c r="H129" s="128">
        <f t="shared" si="11"/>
        <v>304416</v>
      </c>
    </row>
    <row r="130" spans="1:8" ht="22.5" customHeight="1">
      <c r="A130" s="127"/>
      <c r="B130" s="8"/>
      <c r="C130" s="8"/>
      <c r="D130" s="8"/>
      <c r="E130" s="138" t="s">
        <v>217</v>
      </c>
      <c r="F130" s="12"/>
      <c r="G130" s="12">
        <f>'06分類帳'!K54</f>
        <v>124657</v>
      </c>
      <c r="H130" s="128">
        <f t="shared" si="11"/>
        <v>179759</v>
      </c>
    </row>
    <row r="131" spans="1:8" ht="22.5" customHeight="1">
      <c r="A131" s="127"/>
      <c r="B131" s="8"/>
      <c r="C131" s="8"/>
      <c r="D131" s="8"/>
      <c r="E131" s="138" t="s">
        <v>218</v>
      </c>
      <c r="F131" s="12"/>
      <c r="G131" s="12">
        <f>'06分類帳'!L54</f>
        <v>54356</v>
      </c>
      <c r="H131" s="128">
        <f t="shared" si="11"/>
        <v>125403</v>
      </c>
    </row>
    <row r="132" spans="1:8" ht="22.5" customHeight="1">
      <c r="A132" s="127"/>
      <c r="B132" s="8"/>
      <c r="C132" s="8"/>
      <c r="D132" s="8"/>
      <c r="E132" s="138" t="s">
        <v>219</v>
      </c>
      <c r="F132" s="12"/>
      <c r="G132" s="12">
        <f>'06分類帳'!M54</f>
        <v>62640</v>
      </c>
      <c r="H132" s="128">
        <f t="shared" si="11"/>
        <v>62763</v>
      </c>
    </row>
    <row r="133" spans="1:8" ht="22.5" customHeight="1">
      <c r="A133" s="127"/>
      <c r="B133" s="8"/>
      <c r="C133" s="8"/>
      <c r="D133" s="8"/>
      <c r="E133" s="138" t="s">
        <v>220</v>
      </c>
      <c r="F133" s="12"/>
      <c r="G133" s="12">
        <f>'06分類帳'!N54</f>
        <v>14839</v>
      </c>
      <c r="H133" s="128">
        <f>H132+F133-G133</f>
        <v>47924</v>
      </c>
    </row>
    <row r="134" spans="1:8" ht="22.5" customHeight="1">
      <c r="A134" s="127"/>
      <c r="B134" s="8"/>
      <c r="C134" s="8"/>
      <c r="D134" s="8"/>
      <c r="E134" s="139" t="s">
        <v>221</v>
      </c>
      <c r="F134" s="129">
        <f>SUM(F125:F133)</f>
        <v>129461</v>
      </c>
      <c r="G134" s="129">
        <f>SUM(G126:G133)</f>
        <v>771254</v>
      </c>
      <c r="H134" s="130">
        <f>F134-G134</f>
        <v>-641793</v>
      </c>
    </row>
    <row r="135" spans="1:8" ht="25.5" customHeight="1">
      <c r="A135" s="127"/>
      <c r="B135" s="8"/>
      <c r="C135" s="8"/>
      <c r="D135" s="8"/>
      <c r="E135" s="139" t="s">
        <v>244</v>
      </c>
      <c r="F135" s="131">
        <f>F134+F124</f>
        <v>4455837</v>
      </c>
      <c r="G135" s="131">
        <f>G134+G124</f>
        <v>4407913</v>
      </c>
      <c r="H135" s="132">
        <f>F135-G135</f>
        <v>47924</v>
      </c>
    </row>
    <row r="136" spans="1:8" ht="43.5" customHeight="1">
      <c r="A136" s="255" t="s">
        <v>168</v>
      </c>
      <c r="B136" s="256"/>
      <c r="C136" s="256"/>
      <c r="D136" s="256"/>
      <c r="E136" s="257"/>
      <c r="F136" s="34">
        <f>F13+F24+F35+F46+F57+F68+F79+F90+F101+F112+F123+F134</f>
        <v>4455837</v>
      </c>
      <c r="G136" s="34">
        <f>G13+G24+G35+G46+G57+G68+G79+G90+G101+G112+G123+G134</f>
        <v>4407913</v>
      </c>
      <c r="H136" s="34">
        <f>F136-G136</f>
        <v>47924</v>
      </c>
    </row>
  </sheetData>
  <sheetProtection/>
  <mergeCells count="3">
    <mergeCell ref="A136:E136"/>
    <mergeCell ref="A1:E1"/>
    <mergeCell ref="F1:H1"/>
  </mergeCells>
  <printOptions/>
  <pageMargins left="0.5511811023622047" right="0.35433070866141736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8.875" defaultRowHeight="16.5"/>
  <cols>
    <col min="1" max="1" width="13.875" style="63" customWidth="1"/>
    <col min="2" max="2" width="12.625" style="69" customWidth="1"/>
    <col min="3" max="3" width="40.00390625" style="63" customWidth="1"/>
    <col min="4" max="4" width="17.00390625" style="63" customWidth="1"/>
    <col min="5" max="5" width="15.75390625" style="69" customWidth="1"/>
    <col min="6" max="6" width="12.625" style="63" customWidth="1"/>
    <col min="7" max="7" width="13.75390625" style="69" customWidth="1"/>
    <col min="8" max="8" width="10.625" style="63" customWidth="1"/>
    <col min="9" max="16384" width="8.875" style="63" customWidth="1"/>
  </cols>
  <sheetData>
    <row r="1" spans="1:8" ht="33" customHeight="1">
      <c r="A1" s="426" t="str">
        <f>'05結算'!A1:C1</f>
        <v>嘉義縣立義竹國民中學</v>
      </c>
      <c r="B1" s="426"/>
      <c r="C1" s="426"/>
      <c r="D1" s="118" t="str">
        <f>'基本資料'!A15</f>
        <v>103年6月份</v>
      </c>
      <c r="E1" s="112" t="s">
        <v>203</v>
      </c>
      <c r="F1" s="112"/>
      <c r="G1" s="112"/>
      <c r="H1" s="112"/>
    </row>
    <row r="2" spans="1:8" ht="25.5" customHeight="1">
      <c r="A2" s="424" t="s">
        <v>83</v>
      </c>
      <c r="B2" s="424"/>
      <c r="C2" s="424"/>
      <c r="D2" s="424" t="s">
        <v>84</v>
      </c>
      <c r="E2" s="424"/>
      <c r="F2" s="424"/>
      <c r="G2" s="424" t="s">
        <v>62</v>
      </c>
      <c r="H2" s="424"/>
    </row>
    <row r="3" spans="1:8" ht="25.5" customHeight="1">
      <c r="A3" s="4" t="s">
        <v>85</v>
      </c>
      <c r="B3" s="64" t="s">
        <v>86</v>
      </c>
      <c r="C3" s="4" t="s">
        <v>87</v>
      </c>
      <c r="D3" s="4" t="s">
        <v>88</v>
      </c>
      <c r="E3" s="64" t="s">
        <v>89</v>
      </c>
      <c r="F3" s="4" t="s">
        <v>56</v>
      </c>
      <c r="G3" s="64" t="s">
        <v>89</v>
      </c>
      <c r="H3" s="4" t="s">
        <v>56</v>
      </c>
    </row>
    <row r="4" spans="1:8" ht="25.5" customHeight="1">
      <c r="A4" s="4" t="s">
        <v>69</v>
      </c>
      <c r="B4" s="222">
        <f>'06分類帳'!P4</f>
        <v>689717</v>
      </c>
      <c r="C4" s="431" t="s">
        <v>322</v>
      </c>
      <c r="D4" s="4" t="s">
        <v>137</v>
      </c>
      <c r="E4" s="65">
        <f>'06分類帳'!G54</f>
        <v>64654</v>
      </c>
      <c r="F4" s="66">
        <f>E4/(E13-E8)</f>
        <v>0.09999118461731187</v>
      </c>
      <c r="G4" s="65">
        <f>'06分類帳'!G55</f>
        <v>490144</v>
      </c>
      <c r="H4" s="66">
        <f>G4/(G13-G8)</f>
        <v>0.12760215651976511</v>
      </c>
    </row>
    <row r="5" spans="1:8" ht="25.5" customHeight="1">
      <c r="A5" s="4" t="s">
        <v>71</v>
      </c>
      <c r="B5" s="65">
        <f>'06分類帳'!F58</f>
        <v>128830</v>
      </c>
      <c r="C5" s="431"/>
      <c r="D5" s="4" t="s">
        <v>138</v>
      </c>
      <c r="E5" s="65">
        <f>'06分類帳'!H54</f>
        <v>415488</v>
      </c>
      <c r="F5" s="66">
        <f>E5/(E13-E8)</f>
        <v>0.6425764425136522</v>
      </c>
      <c r="G5" s="65">
        <f>'06分類帳'!H55</f>
        <v>2593153</v>
      </c>
      <c r="H5" s="66">
        <f>G5/(G13-G8)</f>
        <v>0.6750912282629155</v>
      </c>
    </row>
    <row r="6" spans="1:8" ht="29.25" customHeight="1">
      <c r="A6" s="5" t="s">
        <v>73</v>
      </c>
      <c r="B6" s="65">
        <f>'06分類帳'!G58</f>
        <v>0</v>
      </c>
      <c r="C6" s="431"/>
      <c r="D6" s="4" t="s">
        <v>139</v>
      </c>
      <c r="E6" s="65">
        <f>'06分類帳'!I54</f>
        <v>16500</v>
      </c>
      <c r="F6" s="66">
        <f>E6/(E13-E8)</f>
        <v>0.025518213044601196</v>
      </c>
      <c r="G6" s="65">
        <f>'06分類帳'!I55</f>
        <v>46620</v>
      </c>
      <c r="H6" s="66">
        <f>G6/(G13-G8)</f>
        <v>0.012136866996130626</v>
      </c>
    </row>
    <row r="7" spans="1:8" ht="31.5">
      <c r="A7" s="73" t="s">
        <v>165</v>
      </c>
      <c r="B7" s="65">
        <f>'06分類帳'!H56</f>
        <v>0</v>
      </c>
      <c r="C7" s="431"/>
      <c r="D7" s="4" t="s">
        <v>140</v>
      </c>
      <c r="E7" s="65">
        <f>'06分類帳'!J54</f>
        <v>18120</v>
      </c>
      <c r="F7" s="66">
        <f>E7/(E13-E8)</f>
        <v>0.02802363759807113</v>
      </c>
      <c r="G7" s="65">
        <f>'06分類帳'!J55</f>
        <v>97936</v>
      </c>
      <c r="H7" s="66">
        <f>G7/(G13-G8)</f>
        <v>0.025496272117826017</v>
      </c>
    </row>
    <row r="8" spans="1:8" ht="31.5">
      <c r="A8" s="73" t="s">
        <v>155</v>
      </c>
      <c r="B8" s="65">
        <f>'06分類帳'!I56</f>
        <v>0</v>
      </c>
      <c r="C8" s="431"/>
      <c r="D8" s="4" t="s">
        <v>141</v>
      </c>
      <c r="E8" s="65">
        <f>'06分類帳'!K54</f>
        <v>124657</v>
      </c>
      <c r="F8" s="66"/>
      <c r="G8" s="65">
        <f>'06分類帳'!K55</f>
        <v>566724</v>
      </c>
      <c r="H8" s="66"/>
    </row>
    <row r="9" spans="1:8" ht="32.25" customHeight="1">
      <c r="A9" s="47" t="s">
        <v>167</v>
      </c>
      <c r="B9" s="65">
        <f>'06分類帳'!J56</f>
        <v>0</v>
      </c>
      <c r="C9" s="431"/>
      <c r="D9" s="4" t="s">
        <v>142</v>
      </c>
      <c r="E9" s="65">
        <f>'06分類帳'!L54</f>
        <v>54356</v>
      </c>
      <c r="F9" s="66">
        <f>E9/(E13-E8)</f>
        <v>0.08406472656074804</v>
      </c>
      <c r="G9" s="65">
        <f>'06分類帳'!L55</f>
        <v>374340</v>
      </c>
      <c r="H9" s="66">
        <f>G9/(G13-G8)</f>
        <v>0.09745419972826122</v>
      </c>
    </row>
    <row r="10" spans="1:8" ht="30.75" customHeight="1">
      <c r="A10" s="4" t="s">
        <v>144</v>
      </c>
      <c r="B10" s="65">
        <f>'06分類帳'!K58</f>
        <v>631</v>
      </c>
      <c r="C10" s="431"/>
      <c r="D10" s="4" t="s">
        <v>143</v>
      </c>
      <c r="E10" s="65">
        <f>'06分類帳'!M54</f>
        <v>62640</v>
      </c>
      <c r="F10" s="66">
        <f>E10/(E13-E8)</f>
        <v>0.09687641606750418</v>
      </c>
      <c r="G10" s="65">
        <f>'06分類帳'!M55</f>
        <v>199650</v>
      </c>
      <c r="H10" s="66">
        <f>G10/(G13-G8)</f>
        <v>0.051976093860520794</v>
      </c>
    </row>
    <row r="11" spans="1:8" ht="33" customHeight="1">
      <c r="A11" s="47"/>
      <c r="B11" s="65"/>
      <c r="C11" s="427"/>
      <c r="D11" s="4" t="s">
        <v>145</v>
      </c>
      <c r="E11" s="65">
        <f>'06分類帳'!N54</f>
        <v>14839</v>
      </c>
      <c r="F11" s="66">
        <f>E11/(E13-E8)</f>
        <v>0.022949379598111344</v>
      </c>
      <c r="G11" s="65">
        <f>'06分類帳'!N55</f>
        <v>39346</v>
      </c>
      <c r="H11" s="66">
        <f>G11/(G13-G8)</f>
        <v>0.010243182514580772</v>
      </c>
    </row>
    <row r="12" spans="1:8" ht="25.5" customHeight="1">
      <c r="A12" s="4"/>
      <c r="B12" s="65"/>
      <c r="C12" s="430" t="s">
        <v>77</v>
      </c>
      <c r="D12" s="4"/>
      <c r="E12" s="65"/>
      <c r="F12" s="66"/>
      <c r="G12" s="65"/>
      <c r="H12" s="66"/>
    </row>
    <row r="13" spans="1:8" ht="25.5" customHeight="1">
      <c r="A13" s="4"/>
      <c r="B13" s="65">
        <f>'06分類帳'!N58</f>
        <v>0</v>
      </c>
      <c r="C13" s="447"/>
      <c r="D13" s="4" t="s">
        <v>146</v>
      </c>
      <c r="E13" s="65">
        <f>SUM(E4:E12)</f>
        <v>771254</v>
      </c>
      <c r="F13" s="66">
        <f>(E13-E8)/(E13-E8)</f>
        <v>1</v>
      </c>
      <c r="G13" s="65">
        <f>SUM(G4:G12)</f>
        <v>4407913</v>
      </c>
      <c r="H13" s="66">
        <f>(G13-G8)/(G13-G8)</f>
        <v>1</v>
      </c>
    </row>
    <row r="14" spans="1:8" ht="25.5" customHeight="1">
      <c r="A14" s="4" t="s">
        <v>147</v>
      </c>
      <c r="B14" s="65">
        <f>SUM(B5:B13)</f>
        <v>129461</v>
      </c>
      <c r="C14" s="447"/>
      <c r="D14" s="4" t="s">
        <v>148</v>
      </c>
      <c r="E14" s="65">
        <f>'06分類帳'!P55</f>
        <v>47924</v>
      </c>
      <c r="F14" s="66"/>
      <c r="G14" s="65">
        <f>E14</f>
        <v>47924</v>
      </c>
      <c r="H14" s="66"/>
    </row>
    <row r="15" spans="1:8" ht="25.5" customHeight="1">
      <c r="A15" s="4" t="s">
        <v>149</v>
      </c>
      <c r="B15" s="222">
        <f>B14+B4</f>
        <v>819178</v>
      </c>
      <c r="C15" s="447"/>
      <c r="D15" s="4" t="s">
        <v>149</v>
      </c>
      <c r="E15" s="65">
        <f>E13+E14</f>
        <v>819178</v>
      </c>
      <c r="F15" s="67">
        <f>SUM(F4:F11)</f>
        <v>1</v>
      </c>
      <c r="G15" s="65">
        <f>G13+G14</f>
        <v>4455837</v>
      </c>
      <c r="H15" s="67">
        <f>SUM(H4:H11)</f>
        <v>1</v>
      </c>
    </row>
    <row r="16" spans="1:8" ht="55.5" customHeight="1">
      <c r="A16" s="4" t="s">
        <v>150</v>
      </c>
      <c r="B16" s="431" t="s">
        <v>151</v>
      </c>
      <c r="C16" s="431"/>
      <c r="D16" s="431"/>
      <c r="E16" s="431"/>
      <c r="F16" s="431"/>
      <c r="G16" s="431"/>
      <c r="H16" s="431"/>
    </row>
    <row r="17" spans="1:8" ht="18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C43"/>
  <sheetViews>
    <sheetView zoomScalePageLayoutView="0" workbookViewId="0" topLeftCell="A3">
      <selection activeCell="S14" sqref="S14:X14"/>
    </sheetView>
  </sheetViews>
  <sheetFormatPr defaultColWidth="9.00390625" defaultRowHeight="16.5"/>
  <cols>
    <col min="1" max="1" width="3.00390625" style="0" customWidth="1"/>
    <col min="2" max="2" width="3.50390625" style="0" customWidth="1"/>
    <col min="3" max="4" width="3.75390625" style="0" customWidth="1"/>
    <col min="5" max="5" width="2.375" style="0" customWidth="1"/>
    <col min="6" max="6" width="4.375" style="0" customWidth="1"/>
    <col min="7" max="7" width="3.75390625" style="0" customWidth="1"/>
    <col min="8" max="8" width="3.25390625" style="0" customWidth="1"/>
    <col min="9" max="10" width="3.75390625" style="0" customWidth="1"/>
    <col min="11" max="11" width="3.00390625" style="0" customWidth="1"/>
    <col min="12" max="12" width="7.00390625" style="0" customWidth="1"/>
    <col min="13" max="13" width="5.50390625" style="0" customWidth="1"/>
    <col min="14" max="14" width="7.50390625" style="0" customWidth="1"/>
    <col min="15" max="15" width="5.625" style="0" customWidth="1"/>
    <col min="16" max="16" width="5.25390625" style="0" customWidth="1"/>
    <col min="17" max="17" width="5.375" style="0" customWidth="1"/>
    <col min="18" max="18" width="5.50390625" style="0" customWidth="1"/>
    <col min="19" max="19" width="4.125" style="0" customWidth="1"/>
    <col min="20" max="20" width="2.875" style="0" customWidth="1"/>
    <col min="21" max="21" width="4.25390625" style="0" customWidth="1"/>
    <col min="22" max="23" width="3.75390625" style="0" customWidth="1"/>
    <col min="24" max="24" width="2.00390625" style="0" customWidth="1"/>
    <col min="25" max="25" width="3.50390625" style="0" customWidth="1"/>
    <col min="26" max="26" width="3.625" style="0" customWidth="1"/>
    <col min="27" max="27" width="4.50390625" style="0" customWidth="1"/>
    <col min="28" max="28" width="3.125" style="0" customWidth="1"/>
    <col min="29" max="29" width="4.375" style="0" customWidth="1"/>
  </cols>
  <sheetData>
    <row r="1" spans="2:28" ht="30" customHeight="1" thickBot="1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73" t="s">
        <v>323</v>
      </c>
      <c r="M1" s="373"/>
      <c r="N1" s="373"/>
      <c r="O1" s="373"/>
      <c r="P1" s="373"/>
      <c r="Q1" s="373"/>
      <c r="R1" s="373"/>
      <c r="S1" s="373"/>
      <c r="T1" s="140"/>
      <c r="U1" s="140"/>
      <c r="V1" s="140"/>
      <c r="W1" s="140"/>
      <c r="X1" s="140"/>
      <c r="Y1" s="140"/>
      <c r="Z1" s="140"/>
      <c r="AA1" s="140"/>
      <c r="AB1" s="140"/>
    </row>
    <row r="2" spans="2:28" ht="25.5" customHeight="1" thickBot="1" thickTop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374" t="s">
        <v>287</v>
      </c>
      <c r="M2" s="374"/>
      <c r="N2" s="374"/>
      <c r="O2" s="374"/>
      <c r="P2" s="374"/>
      <c r="Q2" s="374"/>
      <c r="R2" s="374"/>
      <c r="S2" s="374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27" customHeight="1" thickBot="1">
      <c r="A3" s="304" t="s">
        <v>251</v>
      </c>
      <c r="B3" s="304"/>
      <c r="C3" s="304"/>
      <c r="D3" s="304"/>
      <c r="E3" s="304"/>
      <c r="F3" s="142">
        <v>103</v>
      </c>
      <c r="G3" s="143" t="s">
        <v>19</v>
      </c>
      <c r="H3" s="142">
        <v>3</v>
      </c>
      <c r="I3" s="143" t="s">
        <v>0</v>
      </c>
      <c r="J3" s="142">
        <v>12</v>
      </c>
      <c r="K3" s="143" t="s">
        <v>1</v>
      </c>
      <c r="L3" s="375" t="s">
        <v>288</v>
      </c>
      <c r="M3" s="375"/>
      <c r="N3" s="142">
        <v>46</v>
      </c>
      <c r="O3" s="144" t="s">
        <v>3</v>
      </c>
      <c r="P3" s="375" t="s">
        <v>289</v>
      </c>
      <c r="Q3" s="375"/>
      <c r="R3" s="375"/>
      <c r="S3" s="145">
        <f>F3</f>
        <v>103</v>
      </c>
      <c r="T3" s="80" t="s">
        <v>19</v>
      </c>
      <c r="U3" s="145">
        <f>H3</f>
        <v>3</v>
      </c>
      <c r="V3" s="80" t="s">
        <v>0</v>
      </c>
      <c r="W3" s="145">
        <f>J3</f>
        <v>12</v>
      </c>
      <c r="X3" s="80" t="s">
        <v>1</v>
      </c>
      <c r="Y3" s="358" t="s">
        <v>288</v>
      </c>
      <c r="Z3" s="358"/>
      <c r="AA3" s="145">
        <f>N3</f>
        <v>46</v>
      </c>
      <c r="AB3" s="144" t="s">
        <v>3</v>
      </c>
    </row>
    <row r="4" spans="1:29" ht="16.5">
      <c r="A4" s="359" t="s">
        <v>290</v>
      </c>
      <c r="B4" s="360"/>
      <c r="C4" s="360"/>
      <c r="D4" s="360"/>
      <c r="E4" s="360"/>
      <c r="F4" s="360"/>
      <c r="G4" s="360"/>
      <c r="H4" s="360"/>
      <c r="I4" s="361"/>
      <c r="J4" s="363" t="s">
        <v>252</v>
      </c>
      <c r="K4" s="360"/>
      <c r="L4" s="360"/>
      <c r="M4" s="360"/>
      <c r="N4" s="360"/>
      <c r="O4" s="360"/>
      <c r="P4" s="361"/>
      <c r="Q4" s="364" t="s">
        <v>253</v>
      </c>
      <c r="R4" s="365"/>
      <c r="S4" s="363" t="s">
        <v>254</v>
      </c>
      <c r="T4" s="360"/>
      <c r="U4" s="360"/>
      <c r="V4" s="360"/>
      <c r="W4" s="360"/>
      <c r="X4" s="361"/>
      <c r="Y4" s="363" t="s">
        <v>255</v>
      </c>
      <c r="Z4" s="360"/>
      <c r="AA4" s="360"/>
      <c r="AB4" s="378"/>
      <c r="AC4" s="146"/>
    </row>
    <row r="5" spans="1:29" ht="16.5">
      <c r="A5" s="362"/>
      <c r="B5" s="275"/>
      <c r="C5" s="275"/>
      <c r="D5" s="275"/>
      <c r="E5" s="275"/>
      <c r="F5" s="275"/>
      <c r="G5" s="275"/>
      <c r="H5" s="275"/>
      <c r="I5" s="283"/>
      <c r="J5" s="274"/>
      <c r="K5" s="275"/>
      <c r="L5" s="275"/>
      <c r="M5" s="275"/>
      <c r="N5" s="275"/>
      <c r="O5" s="275"/>
      <c r="P5" s="283"/>
      <c r="Q5" s="4" t="s">
        <v>256</v>
      </c>
      <c r="R5" s="4" t="s">
        <v>257</v>
      </c>
      <c r="S5" s="274"/>
      <c r="T5" s="275"/>
      <c r="U5" s="275"/>
      <c r="V5" s="275"/>
      <c r="W5" s="275"/>
      <c r="X5" s="283"/>
      <c r="Y5" s="274"/>
      <c r="Z5" s="275"/>
      <c r="AA5" s="275"/>
      <c r="AB5" s="356"/>
      <c r="AC5" s="146"/>
    </row>
    <row r="6" spans="1:29" ht="33" customHeight="1">
      <c r="A6" s="322" t="s">
        <v>258</v>
      </c>
      <c r="B6" s="324"/>
      <c r="C6" s="379" t="s">
        <v>259</v>
      </c>
      <c r="D6" s="380"/>
      <c r="E6" s="380"/>
      <c r="F6" s="380"/>
      <c r="G6" s="380"/>
      <c r="H6" s="380"/>
      <c r="I6" s="381"/>
      <c r="J6" s="382" t="s">
        <v>30</v>
      </c>
      <c r="K6" s="330"/>
      <c r="L6" s="330"/>
      <c r="M6" s="330"/>
      <c r="N6" s="330"/>
      <c r="O6" s="330"/>
      <c r="P6" s="331"/>
      <c r="Q6" s="26"/>
      <c r="R6" s="26"/>
      <c r="S6" s="260">
        <f>SUM(S7:X15)</f>
        <v>149735</v>
      </c>
      <c r="T6" s="342"/>
      <c r="U6" s="342"/>
      <c r="V6" s="342"/>
      <c r="W6" s="342"/>
      <c r="X6" s="343"/>
      <c r="Y6" s="376" t="s">
        <v>260</v>
      </c>
      <c r="Z6" s="307"/>
      <c r="AA6" s="307"/>
      <c r="AB6" s="377"/>
      <c r="AC6" s="146"/>
    </row>
    <row r="7" spans="1:28" ht="19.5" customHeight="1">
      <c r="A7" s="366" t="s">
        <v>261</v>
      </c>
      <c r="B7" s="367"/>
      <c r="C7" s="147"/>
      <c r="D7" s="335" t="s">
        <v>262</v>
      </c>
      <c r="E7" s="335"/>
      <c r="F7" s="335"/>
      <c r="G7" s="335"/>
      <c r="H7" s="335"/>
      <c r="I7" s="336"/>
      <c r="J7" s="337" t="s">
        <v>687</v>
      </c>
      <c r="K7" s="338"/>
      <c r="L7" s="338"/>
      <c r="M7" s="338"/>
      <c r="N7" s="338"/>
      <c r="O7" s="338"/>
      <c r="P7" s="339"/>
      <c r="Q7" s="148"/>
      <c r="R7" s="148"/>
      <c r="S7" s="260">
        <v>10830</v>
      </c>
      <c r="T7" s="261"/>
      <c r="U7" s="261"/>
      <c r="V7" s="261"/>
      <c r="W7" s="261"/>
      <c r="X7" s="262"/>
      <c r="Y7" s="344"/>
      <c r="Z7" s="345"/>
      <c r="AA7" s="345"/>
      <c r="AB7" s="346"/>
    </row>
    <row r="8" spans="1:28" ht="19.5" customHeight="1">
      <c r="A8" s="368"/>
      <c r="B8" s="369"/>
      <c r="C8" s="149"/>
      <c r="D8" s="335" t="s">
        <v>262</v>
      </c>
      <c r="E8" s="335"/>
      <c r="F8" s="335"/>
      <c r="G8" s="335"/>
      <c r="H8" s="335"/>
      <c r="I8" s="336"/>
      <c r="J8" s="337" t="s">
        <v>689</v>
      </c>
      <c r="K8" s="338"/>
      <c r="L8" s="338"/>
      <c r="M8" s="338"/>
      <c r="N8" s="338"/>
      <c r="O8" s="338"/>
      <c r="P8" s="339"/>
      <c r="Q8" s="148"/>
      <c r="R8" s="148"/>
      <c r="S8" s="372">
        <v>104599</v>
      </c>
      <c r="T8" s="261"/>
      <c r="U8" s="261"/>
      <c r="V8" s="261"/>
      <c r="W8" s="261"/>
      <c r="X8" s="262"/>
      <c r="Y8" s="347"/>
      <c r="Z8" s="348"/>
      <c r="AA8" s="348"/>
      <c r="AB8" s="349"/>
    </row>
    <row r="9" spans="1:28" ht="19.5" customHeight="1">
      <c r="A9" s="368"/>
      <c r="B9" s="369"/>
      <c r="C9" s="149"/>
      <c r="D9" s="335" t="s">
        <v>262</v>
      </c>
      <c r="E9" s="335"/>
      <c r="F9" s="335"/>
      <c r="G9" s="335"/>
      <c r="H9" s="335"/>
      <c r="I9" s="336"/>
      <c r="J9" s="337" t="s">
        <v>691</v>
      </c>
      <c r="K9" s="338"/>
      <c r="L9" s="338"/>
      <c r="M9" s="338"/>
      <c r="N9" s="338"/>
      <c r="O9" s="338"/>
      <c r="P9" s="339"/>
      <c r="Q9" s="148"/>
      <c r="R9" s="148"/>
      <c r="S9" s="260">
        <v>5986</v>
      </c>
      <c r="T9" s="261"/>
      <c r="U9" s="261"/>
      <c r="V9" s="261"/>
      <c r="W9" s="261"/>
      <c r="X9" s="262"/>
      <c r="Y9" s="350"/>
      <c r="Z9" s="351"/>
      <c r="AA9" s="351"/>
      <c r="AB9" s="352"/>
    </row>
    <row r="10" spans="1:28" ht="19.5" customHeight="1">
      <c r="A10" s="368"/>
      <c r="B10" s="369"/>
      <c r="C10" s="149"/>
      <c r="D10" s="335" t="s">
        <v>262</v>
      </c>
      <c r="E10" s="335"/>
      <c r="F10" s="335"/>
      <c r="G10" s="335"/>
      <c r="H10" s="335"/>
      <c r="I10" s="336"/>
      <c r="J10" s="337" t="s">
        <v>693</v>
      </c>
      <c r="K10" s="338"/>
      <c r="L10" s="338"/>
      <c r="M10" s="338"/>
      <c r="N10" s="338"/>
      <c r="O10" s="338"/>
      <c r="P10" s="339"/>
      <c r="Q10" s="148"/>
      <c r="R10" s="148"/>
      <c r="S10" s="260">
        <v>28320</v>
      </c>
      <c r="T10" s="261"/>
      <c r="U10" s="261"/>
      <c r="V10" s="261"/>
      <c r="W10" s="261"/>
      <c r="X10" s="262"/>
      <c r="Y10" s="353" t="s">
        <v>263</v>
      </c>
      <c r="Z10" s="354"/>
      <c r="AA10" s="354"/>
      <c r="AB10" s="355"/>
    </row>
    <row r="11" spans="1:28" ht="19.5" customHeight="1">
      <c r="A11" s="368"/>
      <c r="B11" s="369"/>
      <c r="C11" s="149"/>
      <c r="D11" s="335"/>
      <c r="E11" s="335"/>
      <c r="F11" s="335"/>
      <c r="G11" s="335"/>
      <c r="H11" s="335"/>
      <c r="I11" s="336"/>
      <c r="J11" s="332"/>
      <c r="K11" s="333"/>
      <c r="L11" s="333"/>
      <c r="M11" s="333"/>
      <c r="N11" s="333"/>
      <c r="O11" s="333"/>
      <c r="P11" s="334"/>
      <c r="Q11" s="148"/>
      <c r="R11" s="148"/>
      <c r="S11" s="260"/>
      <c r="T11" s="261"/>
      <c r="U11" s="261"/>
      <c r="V11" s="261"/>
      <c r="W11" s="261"/>
      <c r="X11" s="262"/>
      <c r="Y11" s="274"/>
      <c r="Z11" s="275"/>
      <c r="AA11" s="275"/>
      <c r="AB11" s="356"/>
    </row>
    <row r="12" spans="1:28" ht="19.5" customHeight="1">
      <c r="A12" s="368"/>
      <c r="B12" s="369"/>
      <c r="C12" s="150"/>
      <c r="D12" s="335"/>
      <c r="E12" s="335"/>
      <c r="F12" s="335"/>
      <c r="G12" s="335"/>
      <c r="H12" s="335"/>
      <c r="I12" s="336"/>
      <c r="J12" s="332"/>
      <c r="K12" s="340"/>
      <c r="L12" s="340"/>
      <c r="M12" s="340"/>
      <c r="N12" s="340"/>
      <c r="O12" s="340"/>
      <c r="P12" s="341"/>
      <c r="Q12" s="148"/>
      <c r="R12" s="148"/>
      <c r="S12" s="260"/>
      <c r="T12" s="261"/>
      <c r="U12" s="261"/>
      <c r="V12" s="261"/>
      <c r="W12" s="261"/>
      <c r="X12" s="262"/>
      <c r="Y12" s="229"/>
      <c r="Z12" s="230"/>
      <c r="AA12" s="230"/>
      <c r="AB12" s="357"/>
    </row>
    <row r="13" spans="1:28" ht="19.5" customHeight="1">
      <c r="A13" s="368"/>
      <c r="B13" s="369"/>
      <c r="C13" s="149"/>
      <c r="D13" s="335"/>
      <c r="E13" s="335"/>
      <c r="F13" s="335"/>
      <c r="G13" s="335"/>
      <c r="H13" s="335"/>
      <c r="I13" s="336"/>
      <c r="J13" s="332"/>
      <c r="K13" s="340"/>
      <c r="L13" s="340"/>
      <c r="M13" s="340"/>
      <c r="N13" s="340"/>
      <c r="O13" s="340"/>
      <c r="P13" s="341"/>
      <c r="Q13" s="148"/>
      <c r="R13" s="148"/>
      <c r="S13" s="260"/>
      <c r="T13" s="261"/>
      <c r="U13" s="261"/>
      <c r="V13" s="261"/>
      <c r="W13" s="261"/>
      <c r="X13" s="262"/>
      <c r="Y13" s="353"/>
      <c r="Z13" s="354"/>
      <c r="AA13" s="354"/>
      <c r="AB13" s="355"/>
    </row>
    <row r="14" spans="1:28" ht="19.5" customHeight="1">
      <c r="A14" s="368"/>
      <c r="B14" s="369"/>
      <c r="C14" s="149"/>
      <c r="D14" s="335"/>
      <c r="E14" s="335"/>
      <c r="F14" s="335"/>
      <c r="G14" s="335"/>
      <c r="H14" s="335"/>
      <c r="I14" s="336"/>
      <c r="J14" s="332"/>
      <c r="K14" s="333"/>
      <c r="L14" s="333"/>
      <c r="M14" s="333"/>
      <c r="N14" s="333"/>
      <c r="O14" s="333"/>
      <c r="P14" s="334"/>
      <c r="Q14" s="148"/>
      <c r="R14" s="148"/>
      <c r="S14" s="260"/>
      <c r="T14" s="261"/>
      <c r="U14" s="261"/>
      <c r="V14" s="261"/>
      <c r="W14" s="261"/>
      <c r="X14" s="262"/>
      <c r="Y14" s="347"/>
      <c r="Z14" s="348"/>
      <c r="AA14" s="348"/>
      <c r="AB14" s="349"/>
    </row>
    <row r="15" spans="1:28" ht="19.5" customHeight="1">
      <c r="A15" s="370"/>
      <c r="B15" s="371"/>
      <c r="C15" s="149"/>
      <c r="D15" s="330"/>
      <c r="E15" s="330"/>
      <c r="F15" s="330"/>
      <c r="G15" s="330"/>
      <c r="H15" s="330"/>
      <c r="I15" s="331"/>
      <c r="J15" s="332"/>
      <c r="K15" s="333"/>
      <c r="L15" s="333"/>
      <c r="M15" s="333"/>
      <c r="N15" s="333"/>
      <c r="O15" s="333"/>
      <c r="P15" s="334"/>
      <c r="Q15" s="148"/>
      <c r="R15" s="148"/>
      <c r="S15" s="260"/>
      <c r="T15" s="261"/>
      <c r="U15" s="261"/>
      <c r="V15" s="261"/>
      <c r="W15" s="261"/>
      <c r="X15" s="262"/>
      <c r="Y15" s="350"/>
      <c r="Z15" s="351"/>
      <c r="AA15" s="351"/>
      <c r="AB15" s="352"/>
    </row>
    <row r="16" spans="1:28" ht="30.75" customHeight="1">
      <c r="A16" s="322" t="s">
        <v>320</v>
      </c>
      <c r="B16" s="323"/>
      <c r="C16" s="323"/>
      <c r="D16" s="323"/>
      <c r="E16" s="323"/>
      <c r="F16" s="324"/>
      <c r="G16" s="313" t="s">
        <v>264</v>
      </c>
      <c r="H16" s="314"/>
      <c r="I16" s="314"/>
      <c r="J16" s="314"/>
      <c r="K16" s="314"/>
      <c r="L16" s="315"/>
      <c r="M16" s="316" t="s">
        <v>291</v>
      </c>
      <c r="N16" s="318" t="s">
        <v>292</v>
      </c>
      <c r="O16" s="319"/>
      <c r="P16" s="316" t="s">
        <v>293</v>
      </c>
      <c r="Q16" s="325" t="s">
        <v>294</v>
      </c>
      <c r="R16" s="326"/>
      <c r="S16" s="326"/>
      <c r="T16" s="327"/>
      <c r="U16" s="229" t="s">
        <v>295</v>
      </c>
      <c r="V16" s="230"/>
      <c r="W16" s="282"/>
      <c r="X16" s="271" t="s">
        <v>324</v>
      </c>
      <c r="Y16" s="272"/>
      <c r="Z16" s="272"/>
      <c r="AA16" s="272"/>
      <c r="AB16" s="273"/>
    </row>
    <row r="17" spans="1:28" ht="21" customHeight="1">
      <c r="A17" s="306" t="s">
        <v>296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  <c r="M17" s="317"/>
      <c r="N17" s="320"/>
      <c r="O17" s="321"/>
      <c r="P17" s="317"/>
      <c r="Q17" s="328" t="s">
        <v>297</v>
      </c>
      <c r="R17" s="329"/>
      <c r="S17" s="329"/>
      <c r="T17" s="329"/>
      <c r="U17" s="274"/>
      <c r="V17" s="275"/>
      <c r="W17" s="283"/>
      <c r="X17" s="241"/>
      <c r="Y17" s="240"/>
      <c r="Z17" s="240"/>
      <c r="AA17" s="240"/>
      <c r="AB17" s="238"/>
    </row>
    <row r="18" spans="1:28" ht="16.5">
      <c r="A18" s="152">
        <v>1</v>
      </c>
      <c r="B18" s="151" t="s">
        <v>298</v>
      </c>
      <c r="C18" s="302" t="s">
        <v>299</v>
      </c>
      <c r="D18" s="302"/>
      <c r="E18" s="302"/>
      <c r="F18" s="302"/>
      <c r="G18" s="302"/>
      <c r="H18" s="302"/>
      <c r="I18" s="302"/>
      <c r="J18" s="302"/>
      <c r="K18" s="302"/>
      <c r="L18" s="303"/>
      <c r="M18" s="229" t="s">
        <v>300</v>
      </c>
      <c r="N18" s="282"/>
      <c r="O18" s="229" t="s">
        <v>301</v>
      </c>
      <c r="P18" s="282"/>
      <c r="Q18" s="229" t="s">
        <v>302</v>
      </c>
      <c r="R18" s="230"/>
      <c r="S18" s="230"/>
      <c r="T18" s="230"/>
      <c r="U18" s="229" t="s">
        <v>303</v>
      </c>
      <c r="V18" s="230"/>
      <c r="W18" s="230"/>
      <c r="X18" s="276" t="s">
        <v>265</v>
      </c>
      <c r="Y18" s="277"/>
      <c r="Z18" s="277"/>
      <c r="AA18" s="277"/>
      <c r="AB18" s="278"/>
    </row>
    <row r="19" spans="1:28" ht="19.5" customHeight="1">
      <c r="A19" s="153">
        <v>2</v>
      </c>
      <c r="B19" s="154" t="s">
        <v>266</v>
      </c>
      <c r="C19" s="311" t="s">
        <v>304</v>
      </c>
      <c r="D19" s="311"/>
      <c r="E19" s="311"/>
      <c r="F19" s="311"/>
      <c r="G19" s="311"/>
      <c r="H19" s="311"/>
      <c r="I19" s="311"/>
      <c r="J19" s="311"/>
      <c r="K19" s="311"/>
      <c r="L19" s="312"/>
      <c r="M19" s="274"/>
      <c r="N19" s="283"/>
      <c r="O19" s="274"/>
      <c r="P19" s="283"/>
      <c r="Q19" s="274"/>
      <c r="R19" s="275"/>
      <c r="S19" s="275"/>
      <c r="T19" s="275"/>
      <c r="U19" s="274"/>
      <c r="V19" s="275"/>
      <c r="W19" s="275"/>
      <c r="X19" s="279"/>
      <c r="Y19" s="280"/>
      <c r="Z19" s="280"/>
      <c r="AA19" s="280"/>
      <c r="AB19" s="281"/>
    </row>
    <row r="20" spans="1:28" ht="21" customHeight="1">
      <c r="A20" s="306" t="s">
        <v>305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287">
        <f>S6</f>
        <v>149735</v>
      </c>
      <c r="N20" s="289"/>
      <c r="O20" s="296"/>
      <c r="P20" s="297"/>
      <c r="Q20" s="287">
        <f>M20</f>
        <v>149735</v>
      </c>
      <c r="R20" s="288"/>
      <c r="S20" s="288"/>
      <c r="T20" s="289"/>
      <c r="U20" s="265" t="s">
        <v>306</v>
      </c>
      <c r="V20" s="266"/>
      <c r="W20" s="266"/>
      <c r="X20" s="239">
        <f>S6</f>
        <v>149735</v>
      </c>
      <c r="Y20" s="234"/>
      <c r="Z20" s="234"/>
      <c r="AA20" s="234"/>
      <c r="AB20" s="235"/>
    </row>
    <row r="21" spans="1:28" ht="15.75" customHeight="1">
      <c r="A21" s="152">
        <v>1</v>
      </c>
      <c r="B21" s="151" t="s">
        <v>266</v>
      </c>
      <c r="C21" s="302" t="s">
        <v>331</v>
      </c>
      <c r="D21" s="302"/>
      <c r="E21" s="302"/>
      <c r="F21" s="302"/>
      <c r="G21" s="302"/>
      <c r="H21" s="302"/>
      <c r="I21" s="302"/>
      <c r="J21" s="302"/>
      <c r="K21" s="302"/>
      <c r="L21" s="303"/>
      <c r="M21" s="290"/>
      <c r="N21" s="292"/>
      <c r="O21" s="298"/>
      <c r="P21" s="299"/>
      <c r="Q21" s="290"/>
      <c r="R21" s="291"/>
      <c r="S21" s="291"/>
      <c r="T21" s="292"/>
      <c r="U21" s="267"/>
      <c r="V21" s="268"/>
      <c r="W21" s="268"/>
      <c r="X21" s="236"/>
      <c r="Y21" s="237"/>
      <c r="Z21" s="237"/>
      <c r="AA21" s="237"/>
      <c r="AB21" s="232"/>
    </row>
    <row r="22" spans="1:28" ht="16.5">
      <c r="A22" s="155">
        <v>2</v>
      </c>
      <c r="B22" s="80" t="s">
        <v>266</v>
      </c>
      <c r="C22" s="304" t="s">
        <v>335</v>
      </c>
      <c r="D22" s="304"/>
      <c r="E22" s="304"/>
      <c r="F22" s="304"/>
      <c r="G22" s="304"/>
      <c r="H22" s="304"/>
      <c r="I22" s="304"/>
      <c r="J22" s="304"/>
      <c r="K22" s="304"/>
      <c r="L22" s="305"/>
      <c r="M22" s="290"/>
      <c r="N22" s="292"/>
      <c r="O22" s="298"/>
      <c r="P22" s="299"/>
      <c r="Q22" s="290"/>
      <c r="R22" s="291"/>
      <c r="S22" s="291"/>
      <c r="T22" s="292"/>
      <c r="U22" s="267"/>
      <c r="V22" s="268"/>
      <c r="W22" s="268"/>
      <c r="X22" s="236"/>
      <c r="Y22" s="237"/>
      <c r="Z22" s="237"/>
      <c r="AA22" s="237"/>
      <c r="AB22" s="232"/>
    </row>
    <row r="23" spans="1:28" ht="16.5">
      <c r="A23" s="155">
        <v>3</v>
      </c>
      <c r="B23" s="80" t="s">
        <v>266</v>
      </c>
      <c r="C23" s="304" t="s">
        <v>309</v>
      </c>
      <c r="D23" s="304"/>
      <c r="E23" s="304"/>
      <c r="F23" s="304"/>
      <c r="G23" s="304"/>
      <c r="H23" s="304"/>
      <c r="I23" s="304"/>
      <c r="J23" s="304"/>
      <c r="K23" s="304"/>
      <c r="L23" s="305"/>
      <c r="M23" s="290"/>
      <c r="N23" s="292"/>
      <c r="O23" s="298"/>
      <c r="P23" s="299"/>
      <c r="Q23" s="290"/>
      <c r="R23" s="291"/>
      <c r="S23" s="291"/>
      <c r="T23" s="292"/>
      <c r="U23" s="267"/>
      <c r="V23" s="268"/>
      <c r="W23" s="268"/>
      <c r="X23" s="236"/>
      <c r="Y23" s="237"/>
      <c r="Z23" s="237"/>
      <c r="AA23" s="237"/>
      <c r="AB23" s="232"/>
    </row>
    <row r="24" spans="1:28" ht="20.25" customHeight="1" thickBot="1">
      <c r="A24" s="156">
        <v>4</v>
      </c>
      <c r="B24" s="157" t="s">
        <v>266</v>
      </c>
      <c r="C24" s="309" t="s">
        <v>310</v>
      </c>
      <c r="D24" s="309"/>
      <c r="E24" s="309"/>
      <c r="F24" s="309"/>
      <c r="G24" s="309"/>
      <c r="H24" s="309"/>
      <c r="I24" s="309"/>
      <c r="J24" s="309"/>
      <c r="K24" s="309"/>
      <c r="L24" s="310"/>
      <c r="M24" s="293"/>
      <c r="N24" s="295"/>
      <c r="O24" s="300"/>
      <c r="P24" s="301"/>
      <c r="Q24" s="293"/>
      <c r="R24" s="294"/>
      <c r="S24" s="294"/>
      <c r="T24" s="295"/>
      <c r="U24" s="269"/>
      <c r="V24" s="270"/>
      <c r="W24" s="270"/>
      <c r="X24" s="233"/>
      <c r="Y24" s="231"/>
      <c r="Z24" s="231"/>
      <c r="AA24" s="231"/>
      <c r="AB24" s="228"/>
    </row>
    <row r="25" spans="1:26" ht="18.75" customHeight="1">
      <c r="A25" s="63" t="s">
        <v>267</v>
      </c>
      <c r="G25" s="63" t="s">
        <v>268</v>
      </c>
      <c r="L25" s="263" t="s">
        <v>269</v>
      </c>
      <c r="M25" s="263"/>
      <c r="P25" s="264" t="s">
        <v>270</v>
      </c>
      <c r="Q25" s="264"/>
      <c r="R25" s="264"/>
      <c r="V25" s="184" t="s">
        <v>271</v>
      </c>
      <c r="W25" s="184"/>
      <c r="X25" s="184"/>
      <c r="Y25" s="184"/>
      <c r="Z25" s="184"/>
    </row>
    <row r="28" spans="1:16" ht="16.5">
      <c r="A28" s="186" t="s">
        <v>311</v>
      </c>
      <c r="B28" s="186"/>
      <c r="C28" s="186"/>
      <c r="F28" s="286" t="s">
        <v>318</v>
      </c>
      <c r="G28" s="286"/>
      <c r="H28" s="286"/>
      <c r="I28" s="286"/>
      <c r="J28" s="286"/>
      <c r="K28" s="286"/>
      <c r="M28" s="284"/>
      <c r="N28" s="284"/>
      <c r="O28" s="284"/>
      <c r="P28" s="284"/>
    </row>
    <row r="29" spans="1:16" ht="16.5">
      <c r="A29" s="186" t="s">
        <v>312</v>
      </c>
      <c r="B29" s="186"/>
      <c r="C29" s="186"/>
      <c r="F29" s="286" t="s">
        <v>315</v>
      </c>
      <c r="G29" s="286"/>
      <c r="H29" s="286"/>
      <c r="I29" s="286"/>
      <c r="J29" s="286"/>
      <c r="K29" s="286"/>
      <c r="M29" s="284"/>
      <c r="N29" s="284"/>
      <c r="O29" s="284"/>
      <c r="P29" s="284"/>
    </row>
    <row r="30" spans="1:16" ht="16.5">
      <c r="A30" s="158"/>
      <c r="B30" s="158"/>
      <c r="C30" s="158"/>
      <c r="F30" s="286" t="s">
        <v>313</v>
      </c>
      <c r="G30" s="286"/>
      <c r="H30" s="286"/>
      <c r="I30" s="286"/>
      <c r="J30" s="286"/>
      <c r="K30" s="286"/>
      <c r="M30" s="284"/>
      <c r="N30" s="284"/>
      <c r="O30" s="284"/>
      <c r="P30" s="284"/>
    </row>
    <row r="31" spans="1:16" ht="16.5">
      <c r="A31" s="185"/>
      <c r="B31" s="185"/>
      <c r="C31" s="185"/>
      <c r="F31" s="285"/>
      <c r="G31" s="285"/>
      <c r="H31" s="285"/>
      <c r="I31" s="285"/>
      <c r="J31" s="285"/>
      <c r="K31" s="285"/>
      <c r="M31" s="284"/>
      <c r="N31" s="284"/>
      <c r="O31" s="284"/>
      <c r="P31" s="284"/>
    </row>
    <row r="32" spans="1:16" ht="16.5">
      <c r="A32" s="185"/>
      <c r="B32" s="185"/>
      <c r="C32" s="185"/>
      <c r="F32" s="285"/>
      <c r="G32" s="285"/>
      <c r="H32" s="285"/>
      <c r="I32" s="285"/>
      <c r="J32" s="285"/>
      <c r="K32" s="285"/>
      <c r="M32" s="284"/>
      <c r="N32" s="284"/>
      <c r="O32" s="284"/>
      <c r="P32" s="284"/>
    </row>
    <row r="33" spans="1:16" ht="16.5">
      <c r="A33" s="185"/>
      <c r="B33" s="185"/>
      <c r="C33" s="185"/>
      <c r="F33" s="285"/>
      <c r="G33" s="285"/>
      <c r="H33" s="285"/>
      <c r="I33" s="285"/>
      <c r="J33" s="285"/>
      <c r="K33" s="285"/>
      <c r="M33" s="284"/>
      <c r="N33" s="284"/>
      <c r="O33" s="284"/>
      <c r="P33" s="284"/>
    </row>
    <row r="34" spans="1:16" ht="16.5">
      <c r="A34" s="185"/>
      <c r="B34" s="185"/>
      <c r="C34" s="185"/>
      <c r="F34" s="285"/>
      <c r="G34" s="285"/>
      <c r="H34" s="285"/>
      <c r="I34" s="285"/>
      <c r="J34" s="285"/>
      <c r="K34" s="285"/>
      <c r="M34" s="284"/>
      <c r="N34" s="284"/>
      <c r="O34" s="284"/>
      <c r="P34" s="284"/>
    </row>
    <row r="35" spans="1:16" ht="16.5">
      <c r="A35" s="185"/>
      <c r="B35" s="185"/>
      <c r="C35" s="185"/>
      <c r="F35" s="285"/>
      <c r="G35" s="285"/>
      <c r="H35" s="285"/>
      <c r="I35" s="285"/>
      <c r="J35" s="285"/>
      <c r="K35" s="285"/>
      <c r="M35" s="284"/>
      <c r="N35" s="284"/>
      <c r="O35" s="284"/>
      <c r="P35" s="284"/>
    </row>
    <row r="36" spans="1:16" ht="16.5">
      <c r="A36" s="185"/>
      <c r="B36" s="185"/>
      <c r="C36" s="185"/>
      <c r="F36" s="285"/>
      <c r="G36" s="285"/>
      <c r="H36" s="285"/>
      <c r="I36" s="285"/>
      <c r="J36" s="285"/>
      <c r="K36" s="285"/>
      <c r="M36" s="284"/>
      <c r="N36" s="284"/>
      <c r="O36" s="284"/>
      <c r="P36" s="284"/>
    </row>
    <row r="37" spans="1:19" ht="16.5">
      <c r="A37" s="185"/>
      <c r="B37" s="185"/>
      <c r="C37" s="185"/>
      <c r="F37" s="285"/>
      <c r="G37" s="285"/>
      <c r="H37" s="285"/>
      <c r="I37" s="285"/>
      <c r="J37" s="285"/>
      <c r="K37" s="285"/>
      <c r="M37" s="284"/>
      <c r="N37" s="284"/>
      <c r="O37" s="284"/>
      <c r="P37" s="284"/>
      <c r="S37" s="159"/>
    </row>
    <row r="38" spans="6:16" ht="16.5">
      <c r="F38" s="284"/>
      <c r="G38" s="284"/>
      <c r="H38" s="284"/>
      <c r="I38" s="284"/>
      <c r="J38" s="284"/>
      <c r="K38" s="284"/>
      <c r="M38" s="284"/>
      <c r="N38" s="284"/>
      <c r="O38" s="284"/>
      <c r="P38" s="284"/>
    </row>
    <row r="39" spans="6:16" ht="16.5">
      <c r="F39" s="284"/>
      <c r="G39" s="284"/>
      <c r="H39" s="284"/>
      <c r="I39" s="284"/>
      <c r="J39" s="284"/>
      <c r="K39" s="284"/>
      <c r="M39" s="284"/>
      <c r="N39" s="284"/>
      <c r="O39" s="284"/>
      <c r="P39" s="284"/>
    </row>
    <row r="40" ht="16.5">
      <c r="J40" s="158"/>
    </row>
    <row r="41" spans="6:11" ht="16.5">
      <c r="F41" s="284"/>
      <c r="G41" s="284"/>
      <c r="H41" s="284"/>
      <c r="I41" s="284"/>
      <c r="J41" s="284"/>
      <c r="K41" s="284"/>
    </row>
    <row r="43" spans="6:14" ht="16.5">
      <c r="F43" s="160"/>
      <c r="G43" s="159"/>
      <c r="H43" s="159"/>
      <c r="I43" s="159"/>
      <c r="J43" s="159"/>
      <c r="K43" s="159"/>
      <c r="L43" s="159"/>
      <c r="M43" s="159"/>
      <c r="N43" s="161"/>
    </row>
  </sheetData>
  <sheetProtection/>
  <mergeCells count="103">
    <mergeCell ref="Y6:AB6"/>
    <mergeCell ref="Y4:AB5"/>
    <mergeCell ref="A6:B6"/>
    <mergeCell ref="C6:I6"/>
    <mergeCell ref="J6:P6"/>
    <mergeCell ref="D8:I8"/>
    <mergeCell ref="S8:X8"/>
    <mergeCell ref="L1:S1"/>
    <mergeCell ref="L2:S2"/>
    <mergeCell ref="A3:E3"/>
    <mergeCell ref="L3:M3"/>
    <mergeCell ref="P3:R3"/>
    <mergeCell ref="Y13:AB13"/>
    <mergeCell ref="Y14:AB15"/>
    <mergeCell ref="Y3:Z3"/>
    <mergeCell ref="A4:I5"/>
    <mergeCell ref="J4:P5"/>
    <mergeCell ref="Q4:R4"/>
    <mergeCell ref="S4:X5"/>
    <mergeCell ref="A7:B15"/>
    <mergeCell ref="D7:I7"/>
    <mergeCell ref="S7:X7"/>
    <mergeCell ref="Y7:AB9"/>
    <mergeCell ref="Y10:AB11"/>
    <mergeCell ref="J12:P12"/>
    <mergeCell ref="Y12:AB12"/>
    <mergeCell ref="D9:I9"/>
    <mergeCell ref="D12:I12"/>
    <mergeCell ref="D13:I13"/>
    <mergeCell ref="D14:I14"/>
    <mergeCell ref="J14:P14"/>
    <mergeCell ref="S6:X6"/>
    <mergeCell ref="J9:P9"/>
    <mergeCell ref="S9:X9"/>
    <mergeCell ref="S11:X11"/>
    <mergeCell ref="J8:P8"/>
    <mergeCell ref="J11:P11"/>
    <mergeCell ref="J7:P7"/>
    <mergeCell ref="D10:I10"/>
    <mergeCell ref="J10:P10"/>
    <mergeCell ref="S10:X10"/>
    <mergeCell ref="J13:P13"/>
    <mergeCell ref="D11:I11"/>
    <mergeCell ref="U16:W17"/>
    <mergeCell ref="Q17:T17"/>
    <mergeCell ref="D15:I15"/>
    <mergeCell ref="J15:P15"/>
    <mergeCell ref="S15:X15"/>
    <mergeCell ref="Q18:T19"/>
    <mergeCell ref="C19:L19"/>
    <mergeCell ref="G16:L16"/>
    <mergeCell ref="M16:M17"/>
    <mergeCell ref="N16:O17"/>
    <mergeCell ref="A16:F16"/>
    <mergeCell ref="A17:L17"/>
    <mergeCell ref="P16:P17"/>
    <mergeCell ref="Q16:T16"/>
    <mergeCell ref="C18:L18"/>
    <mergeCell ref="F28:K28"/>
    <mergeCell ref="M28:P28"/>
    <mergeCell ref="Q20:T24"/>
    <mergeCell ref="M20:N24"/>
    <mergeCell ref="O20:P24"/>
    <mergeCell ref="C21:L21"/>
    <mergeCell ref="C22:L22"/>
    <mergeCell ref="C23:L23"/>
    <mergeCell ref="A20:L20"/>
    <mergeCell ref="C24:L24"/>
    <mergeCell ref="F29:K29"/>
    <mergeCell ref="M29:P29"/>
    <mergeCell ref="F30:K30"/>
    <mergeCell ref="M30:P30"/>
    <mergeCell ref="F31:K31"/>
    <mergeCell ref="M31:P31"/>
    <mergeCell ref="F32:K32"/>
    <mergeCell ref="M32:P32"/>
    <mergeCell ref="F36:K36"/>
    <mergeCell ref="M36:P36"/>
    <mergeCell ref="F33:K33"/>
    <mergeCell ref="M33:P33"/>
    <mergeCell ref="F34:K34"/>
    <mergeCell ref="M34:P34"/>
    <mergeCell ref="F35:K35"/>
    <mergeCell ref="M18:N19"/>
    <mergeCell ref="O18:P19"/>
    <mergeCell ref="F41:K41"/>
    <mergeCell ref="F37:K37"/>
    <mergeCell ref="M37:P37"/>
    <mergeCell ref="F38:K38"/>
    <mergeCell ref="M38:P38"/>
    <mergeCell ref="F39:K39"/>
    <mergeCell ref="M39:P39"/>
    <mergeCell ref="M35:P35"/>
    <mergeCell ref="S12:X12"/>
    <mergeCell ref="S13:X13"/>
    <mergeCell ref="S14:X14"/>
    <mergeCell ref="L25:M25"/>
    <mergeCell ref="P25:R25"/>
    <mergeCell ref="U20:W24"/>
    <mergeCell ref="X16:AB17"/>
    <mergeCell ref="X20:AB24"/>
    <mergeCell ref="U18:W19"/>
    <mergeCell ref="X18:AB19"/>
  </mergeCells>
  <printOptions horizontalCentered="1"/>
  <pageMargins left="0.9448818897637796" right="0.7480314960629921" top="0.196850393700787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17"/>
  <sheetViews>
    <sheetView zoomScalePageLayoutView="0" workbookViewId="0" topLeftCell="C1">
      <selection activeCell="J8" sqref="J8:P8"/>
    </sheetView>
  </sheetViews>
  <sheetFormatPr defaultColWidth="9.00390625" defaultRowHeight="16.5"/>
  <cols>
    <col min="1" max="1" width="3.00390625" style="0" customWidth="1"/>
    <col min="2" max="2" width="3.50390625" style="0" customWidth="1"/>
    <col min="3" max="4" width="3.75390625" style="0" customWidth="1"/>
    <col min="5" max="5" width="2.375" style="0" customWidth="1"/>
    <col min="6" max="6" width="4.125" style="0" customWidth="1"/>
    <col min="7" max="7" width="3.75390625" style="0" customWidth="1"/>
    <col min="8" max="8" width="3.25390625" style="0" customWidth="1"/>
    <col min="9" max="11" width="3.75390625" style="0" customWidth="1"/>
    <col min="13" max="13" width="6.625" style="0" customWidth="1"/>
    <col min="14" max="14" width="8.50390625" style="0" customWidth="1"/>
    <col min="15" max="15" width="5.625" style="0" customWidth="1"/>
    <col min="16" max="16" width="8.25390625" style="0" customWidth="1"/>
    <col min="17" max="17" width="5.375" style="0" customWidth="1"/>
    <col min="18" max="18" width="5.50390625" style="0" customWidth="1"/>
    <col min="19" max="19" width="4.125" style="0" customWidth="1"/>
    <col min="20" max="20" width="3.75390625" style="0" customWidth="1"/>
    <col min="21" max="22" width="3.50390625" style="0" customWidth="1"/>
    <col min="23" max="23" width="3.625" style="0" customWidth="1"/>
    <col min="24" max="24" width="1.875" style="0" customWidth="1"/>
    <col min="25" max="25" width="7.375" style="0" customWidth="1"/>
    <col min="26" max="26" width="4.625" style="0" customWidth="1"/>
    <col min="27" max="27" width="3.875" style="0" customWidth="1"/>
    <col min="28" max="28" width="4.375" style="0" customWidth="1"/>
  </cols>
  <sheetData>
    <row r="1" spans="2:27" ht="30" customHeight="1" thickBot="1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73" t="s">
        <v>323</v>
      </c>
      <c r="M1" s="373"/>
      <c r="N1" s="373"/>
      <c r="O1" s="373"/>
      <c r="P1" s="373"/>
      <c r="Q1" s="373"/>
      <c r="R1" s="373"/>
      <c r="S1" s="373"/>
      <c r="T1" s="140"/>
      <c r="U1" s="140"/>
      <c r="V1" s="140"/>
      <c r="W1" s="140"/>
      <c r="X1" s="140"/>
      <c r="Y1" s="140"/>
      <c r="Z1" s="140"/>
      <c r="AA1" s="140"/>
    </row>
    <row r="2" spans="2:27" ht="25.5" customHeight="1" thickBot="1" thickTop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418" t="s">
        <v>272</v>
      </c>
      <c r="M2" s="418"/>
      <c r="N2" s="418"/>
      <c r="O2" s="418"/>
      <c r="P2" s="418"/>
      <c r="Q2" s="418"/>
      <c r="R2" s="418"/>
      <c r="S2" s="418"/>
      <c r="T2" s="140"/>
      <c r="U2" s="140"/>
      <c r="V2" s="140"/>
      <c r="W2" s="140"/>
      <c r="X2" s="140"/>
      <c r="Y2" s="140"/>
      <c r="Z2" s="140"/>
      <c r="AA2" s="140"/>
    </row>
    <row r="3" spans="1:27" ht="27" customHeight="1" thickBot="1">
      <c r="A3" s="304" t="s">
        <v>251</v>
      </c>
      <c r="B3" s="304"/>
      <c r="C3" s="304"/>
      <c r="D3" s="304"/>
      <c r="E3" s="304"/>
      <c r="F3" s="142">
        <v>103</v>
      </c>
      <c r="G3" s="143" t="s">
        <v>19</v>
      </c>
      <c r="H3" s="142">
        <v>3</v>
      </c>
      <c r="I3" s="143" t="s">
        <v>0</v>
      </c>
      <c r="J3" s="142">
        <v>12</v>
      </c>
      <c r="K3" s="143" t="s">
        <v>360</v>
      </c>
      <c r="L3" s="375" t="s">
        <v>273</v>
      </c>
      <c r="M3" s="375"/>
      <c r="N3" s="142">
        <v>20</v>
      </c>
      <c r="O3" s="144" t="s">
        <v>3</v>
      </c>
      <c r="P3" s="375" t="s">
        <v>274</v>
      </c>
      <c r="Q3" s="375"/>
      <c r="R3" s="375"/>
      <c r="S3" s="145">
        <f>F3</f>
        <v>103</v>
      </c>
      <c r="T3" s="80" t="s">
        <v>19</v>
      </c>
      <c r="U3" s="145">
        <f>H3</f>
        <v>3</v>
      </c>
      <c r="V3" s="80" t="s">
        <v>0</v>
      </c>
      <c r="W3" s="145">
        <f>J3</f>
        <v>12</v>
      </c>
      <c r="X3" s="80" t="s">
        <v>1</v>
      </c>
      <c r="Y3" s="141" t="s">
        <v>273</v>
      </c>
      <c r="Z3" s="145">
        <f>N3</f>
        <v>20</v>
      </c>
      <c r="AA3" s="144" t="s">
        <v>3</v>
      </c>
    </row>
    <row r="4" spans="1:28" ht="16.5">
      <c r="A4" s="359" t="s">
        <v>275</v>
      </c>
      <c r="B4" s="360"/>
      <c r="C4" s="360"/>
      <c r="D4" s="360"/>
      <c r="E4" s="360"/>
      <c r="F4" s="360"/>
      <c r="G4" s="360"/>
      <c r="H4" s="360"/>
      <c r="I4" s="361"/>
      <c r="J4" s="363" t="s">
        <v>252</v>
      </c>
      <c r="K4" s="360"/>
      <c r="L4" s="360"/>
      <c r="M4" s="360"/>
      <c r="N4" s="360"/>
      <c r="O4" s="360"/>
      <c r="P4" s="361"/>
      <c r="Q4" s="364" t="s">
        <v>253</v>
      </c>
      <c r="R4" s="365"/>
      <c r="S4" s="363" t="s">
        <v>254</v>
      </c>
      <c r="T4" s="360"/>
      <c r="U4" s="360"/>
      <c r="V4" s="360"/>
      <c r="W4" s="360"/>
      <c r="X4" s="361"/>
      <c r="Y4" s="363" t="s">
        <v>255</v>
      </c>
      <c r="Z4" s="360"/>
      <c r="AA4" s="378"/>
      <c r="AB4" s="413"/>
    </row>
    <row r="5" spans="1:28" ht="16.5">
      <c r="A5" s="362"/>
      <c r="B5" s="275"/>
      <c r="C5" s="275"/>
      <c r="D5" s="275"/>
      <c r="E5" s="275"/>
      <c r="F5" s="275"/>
      <c r="G5" s="275"/>
      <c r="H5" s="275"/>
      <c r="I5" s="283"/>
      <c r="J5" s="274"/>
      <c r="K5" s="275"/>
      <c r="L5" s="275"/>
      <c r="M5" s="275"/>
      <c r="N5" s="275"/>
      <c r="O5" s="275"/>
      <c r="P5" s="283"/>
      <c r="Q5" s="4" t="s">
        <v>256</v>
      </c>
      <c r="R5" s="4" t="s">
        <v>257</v>
      </c>
      <c r="S5" s="274"/>
      <c r="T5" s="275"/>
      <c r="U5" s="275"/>
      <c r="V5" s="275"/>
      <c r="W5" s="275"/>
      <c r="X5" s="283"/>
      <c r="Y5" s="274"/>
      <c r="Z5" s="275"/>
      <c r="AA5" s="356"/>
      <c r="AB5" s="413"/>
    </row>
    <row r="6" spans="1:28" ht="33" customHeight="1">
      <c r="A6" s="322" t="s">
        <v>258</v>
      </c>
      <c r="B6" s="324"/>
      <c r="C6" s="414" t="s">
        <v>259</v>
      </c>
      <c r="D6" s="415"/>
      <c r="E6" s="415"/>
      <c r="F6" s="415"/>
      <c r="G6" s="415"/>
      <c r="H6" s="415"/>
      <c r="I6" s="416"/>
      <c r="J6" s="417"/>
      <c r="K6" s="330"/>
      <c r="L6" s="330"/>
      <c r="M6" s="330"/>
      <c r="N6" s="330"/>
      <c r="O6" s="330"/>
      <c r="P6" s="331"/>
      <c r="Q6" s="26"/>
      <c r="R6" s="26"/>
      <c r="S6" s="260">
        <f>SUM(S7:X13)</f>
        <v>567990</v>
      </c>
      <c r="T6" s="342"/>
      <c r="U6" s="342"/>
      <c r="V6" s="342"/>
      <c r="W6" s="342"/>
      <c r="X6" s="343"/>
      <c r="Y6" s="376" t="s">
        <v>260</v>
      </c>
      <c r="Z6" s="307"/>
      <c r="AA6" s="377"/>
      <c r="AB6" s="413"/>
    </row>
    <row r="7" spans="1:27" ht="30" customHeight="1">
      <c r="A7" s="366" t="s">
        <v>261</v>
      </c>
      <c r="B7" s="367"/>
      <c r="C7" s="149"/>
      <c r="D7" s="380" t="s">
        <v>262</v>
      </c>
      <c r="E7" s="380"/>
      <c r="F7" s="380"/>
      <c r="G7" s="380"/>
      <c r="H7" s="380"/>
      <c r="I7" s="381"/>
      <c r="J7" s="379" t="s">
        <v>695</v>
      </c>
      <c r="K7" s="380"/>
      <c r="L7" s="380"/>
      <c r="M7" s="380"/>
      <c r="N7" s="380"/>
      <c r="O7" s="380"/>
      <c r="P7" s="381"/>
      <c r="Q7" s="148"/>
      <c r="R7" s="148"/>
      <c r="S7" s="260">
        <v>543390</v>
      </c>
      <c r="T7" s="342"/>
      <c r="U7" s="342"/>
      <c r="V7" s="342"/>
      <c r="W7" s="342"/>
      <c r="X7" s="343"/>
      <c r="Y7" s="344"/>
      <c r="Z7" s="345"/>
      <c r="AA7" s="346"/>
    </row>
    <row r="8" spans="1:27" ht="30" customHeight="1">
      <c r="A8" s="368"/>
      <c r="B8" s="369"/>
      <c r="C8" s="149"/>
      <c r="D8" s="380" t="s">
        <v>262</v>
      </c>
      <c r="E8" s="380"/>
      <c r="F8" s="380"/>
      <c r="G8" s="380"/>
      <c r="H8" s="380"/>
      <c r="I8" s="381"/>
      <c r="J8" s="379" t="s">
        <v>697</v>
      </c>
      <c r="K8" s="380"/>
      <c r="L8" s="380"/>
      <c r="M8" s="380"/>
      <c r="N8" s="380"/>
      <c r="O8" s="380"/>
      <c r="P8" s="381"/>
      <c r="Q8" s="148"/>
      <c r="R8" s="148"/>
      <c r="S8" s="260">
        <v>24600</v>
      </c>
      <c r="T8" s="261"/>
      <c r="U8" s="261"/>
      <c r="V8" s="261"/>
      <c r="W8" s="261"/>
      <c r="X8" s="262"/>
      <c r="Y8" s="350"/>
      <c r="Z8" s="351"/>
      <c r="AA8" s="352"/>
    </row>
    <row r="9" spans="1:27" ht="30" customHeight="1">
      <c r="A9" s="368"/>
      <c r="B9" s="369"/>
      <c r="C9" s="149"/>
      <c r="D9" s="380"/>
      <c r="E9" s="380"/>
      <c r="F9" s="380"/>
      <c r="G9" s="380"/>
      <c r="H9" s="380"/>
      <c r="I9" s="381"/>
      <c r="J9" s="379"/>
      <c r="K9" s="380"/>
      <c r="L9" s="380"/>
      <c r="M9" s="380"/>
      <c r="N9" s="380"/>
      <c r="O9" s="380"/>
      <c r="P9" s="381"/>
      <c r="Q9" s="148"/>
      <c r="R9" s="148"/>
      <c r="S9" s="260"/>
      <c r="T9" s="261"/>
      <c r="U9" s="261"/>
      <c r="V9" s="261"/>
      <c r="W9" s="261"/>
      <c r="X9" s="262"/>
      <c r="Y9" s="229" t="s">
        <v>263</v>
      </c>
      <c r="Z9" s="230"/>
      <c r="AA9" s="357"/>
    </row>
    <row r="10" spans="1:27" ht="30" customHeight="1">
      <c r="A10" s="368"/>
      <c r="B10" s="369"/>
      <c r="C10" s="149"/>
      <c r="D10" s="380"/>
      <c r="E10" s="380"/>
      <c r="F10" s="380"/>
      <c r="G10" s="380"/>
      <c r="H10" s="380"/>
      <c r="I10" s="381"/>
      <c r="J10" s="379"/>
      <c r="K10" s="380"/>
      <c r="L10" s="380"/>
      <c r="M10" s="380"/>
      <c r="N10" s="380"/>
      <c r="O10" s="380"/>
      <c r="P10" s="381"/>
      <c r="Q10" s="148"/>
      <c r="R10" s="148"/>
      <c r="S10" s="260"/>
      <c r="T10" s="261"/>
      <c r="U10" s="261"/>
      <c r="V10" s="261"/>
      <c r="W10" s="261"/>
      <c r="X10" s="262"/>
      <c r="Y10" s="274"/>
      <c r="Z10" s="275"/>
      <c r="AA10" s="356"/>
    </row>
    <row r="11" spans="1:27" ht="30" customHeight="1">
      <c r="A11" s="368"/>
      <c r="B11" s="369"/>
      <c r="C11" s="149"/>
      <c r="D11" s="330"/>
      <c r="E11" s="330"/>
      <c r="F11" s="330"/>
      <c r="G11" s="330"/>
      <c r="H11" s="330"/>
      <c r="I11" s="331"/>
      <c r="J11" s="379"/>
      <c r="K11" s="380"/>
      <c r="L11" s="380"/>
      <c r="M11" s="380"/>
      <c r="N11" s="380"/>
      <c r="O11" s="380"/>
      <c r="P11" s="381"/>
      <c r="Q11" s="148"/>
      <c r="R11" s="148"/>
      <c r="S11" s="260"/>
      <c r="T11" s="261"/>
      <c r="U11" s="261"/>
      <c r="V11" s="261"/>
      <c r="W11" s="261"/>
      <c r="X11" s="262"/>
      <c r="Y11" s="229"/>
      <c r="Z11" s="230"/>
      <c r="AA11" s="357"/>
    </row>
    <row r="12" spans="1:27" ht="30" customHeight="1">
      <c r="A12" s="368"/>
      <c r="B12" s="369"/>
      <c r="C12" s="149"/>
      <c r="D12" s="330"/>
      <c r="E12" s="330"/>
      <c r="F12" s="330"/>
      <c r="G12" s="330"/>
      <c r="H12" s="330"/>
      <c r="I12" s="331"/>
      <c r="J12" s="379"/>
      <c r="K12" s="380"/>
      <c r="L12" s="380"/>
      <c r="M12" s="380"/>
      <c r="N12" s="380"/>
      <c r="O12" s="380"/>
      <c r="P12" s="381"/>
      <c r="Q12" s="148"/>
      <c r="R12" s="148"/>
      <c r="S12" s="260"/>
      <c r="T12" s="261"/>
      <c r="U12" s="261"/>
      <c r="V12" s="261"/>
      <c r="W12" s="261"/>
      <c r="X12" s="262"/>
      <c r="Y12" s="353"/>
      <c r="Z12" s="354"/>
      <c r="AA12" s="355"/>
    </row>
    <row r="13" spans="1:27" ht="30" customHeight="1">
      <c r="A13" s="370"/>
      <c r="B13" s="371"/>
      <c r="C13" s="150"/>
      <c r="D13" s="330"/>
      <c r="E13" s="330"/>
      <c r="F13" s="330"/>
      <c r="G13" s="330"/>
      <c r="H13" s="330"/>
      <c r="I13" s="331"/>
      <c r="J13" s="379"/>
      <c r="K13" s="380"/>
      <c r="L13" s="380"/>
      <c r="M13" s="380"/>
      <c r="N13" s="380"/>
      <c r="O13" s="380"/>
      <c r="P13" s="381"/>
      <c r="Q13" s="148"/>
      <c r="R13" s="148"/>
      <c r="S13" s="260"/>
      <c r="T13" s="261"/>
      <c r="U13" s="261"/>
      <c r="V13" s="261"/>
      <c r="W13" s="261"/>
      <c r="X13" s="262"/>
      <c r="Y13" s="274"/>
      <c r="Z13" s="275"/>
      <c r="AA13" s="356"/>
    </row>
    <row r="14" spans="1:27" ht="48" customHeight="1">
      <c r="A14" s="400" t="s">
        <v>276</v>
      </c>
      <c r="B14" s="401"/>
      <c r="C14" s="401"/>
      <c r="D14" s="401"/>
      <c r="E14" s="401"/>
      <c r="F14" s="402"/>
      <c r="G14" s="230" t="s">
        <v>264</v>
      </c>
      <c r="H14" s="230"/>
      <c r="I14" s="230"/>
      <c r="J14" s="230"/>
      <c r="K14" s="230"/>
      <c r="L14" s="282"/>
      <c r="M14" s="376" t="s">
        <v>277</v>
      </c>
      <c r="N14" s="308"/>
      <c r="O14" s="376" t="s">
        <v>278</v>
      </c>
      <c r="P14" s="308"/>
      <c r="Q14" s="376" t="s">
        <v>279</v>
      </c>
      <c r="R14" s="307"/>
      <c r="S14" s="308"/>
      <c r="T14" s="376" t="s">
        <v>280</v>
      </c>
      <c r="U14" s="307"/>
      <c r="V14" s="307"/>
      <c r="W14" s="392" t="s">
        <v>265</v>
      </c>
      <c r="X14" s="393"/>
      <c r="Y14" s="330"/>
      <c r="Z14" s="330"/>
      <c r="AA14" s="383"/>
    </row>
    <row r="15" spans="1:27" ht="17.25" customHeight="1">
      <c r="A15" s="403"/>
      <c r="B15" s="404"/>
      <c r="C15" s="404"/>
      <c r="D15" s="404"/>
      <c r="E15" s="404"/>
      <c r="F15" s="405"/>
      <c r="G15" s="275"/>
      <c r="H15" s="275"/>
      <c r="I15" s="275"/>
      <c r="J15" s="275"/>
      <c r="K15" s="275"/>
      <c r="L15" s="283"/>
      <c r="M15" s="394">
        <f>S6</f>
        <v>567990</v>
      </c>
      <c r="N15" s="395"/>
      <c r="O15" s="406"/>
      <c r="P15" s="396"/>
      <c r="Q15" s="394">
        <f>M15-O15</f>
        <v>567990</v>
      </c>
      <c r="R15" s="395"/>
      <c r="S15" s="396"/>
      <c r="T15" s="266" t="s">
        <v>281</v>
      </c>
      <c r="U15" s="266"/>
      <c r="V15" s="266"/>
      <c r="W15" s="384" t="s">
        <v>265</v>
      </c>
      <c r="X15" s="385"/>
      <c r="Y15" s="388">
        <f>Q15</f>
        <v>567990</v>
      </c>
      <c r="Z15" s="388"/>
      <c r="AA15" s="389"/>
    </row>
    <row r="16" spans="1:27" ht="42.75" customHeight="1" thickBot="1">
      <c r="A16" s="407" t="s">
        <v>282</v>
      </c>
      <c r="B16" s="408"/>
      <c r="C16" s="408"/>
      <c r="D16" s="409"/>
      <c r="E16" s="410" t="s">
        <v>334</v>
      </c>
      <c r="F16" s="411"/>
      <c r="G16" s="411"/>
      <c r="H16" s="411"/>
      <c r="I16" s="411"/>
      <c r="J16" s="411"/>
      <c r="K16" s="411"/>
      <c r="L16" s="412"/>
      <c r="M16" s="397"/>
      <c r="N16" s="398"/>
      <c r="O16" s="397"/>
      <c r="P16" s="399"/>
      <c r="Q16" s="397"/>
      <c r="R16" s="398"/>
      <c r="S16" s="399"/>
      <c r="T16" s="270"/>
      <c r="U16" s="270"/>
      <c r="V16" s="270"/>
      <c r="W16" s="386"/>
      <c r="X16" s="387"/>
      <c r="Y16" s="390"/>
      <c r="Z16" s="390"/>
      <c r="AA16" s="391"/>
    </row>
    <row r="17" spans="1:25" ht="21.75" customHeight="1">
      <c r="A17" s="360" t="s">
        <v>267</v>
      </c>
      <c r="B17" s="360"/>
      <c r="C17" s="360"/>
      <c r="G17" s="63" t="s">
        <v>268</v>
      </c>
      <c r="L17" s="263" t="s">
        <v>269</v>
      </c>
      <c r="M17" s="263"/>
      <c r="P17" s="264" t="s">
        <v>270</v>
      </c>
      <c r="Q17" s="264"/>
      <c r="R17" s="264"/>
      <c r="V17" s="264" t="s">
        <v>271</v>
      </c>
      <c r="W17" s="264"/>
      <c r="X17" s="264"/>
      <c r="Y17" s="264"/>
    </row>
  </sheetData>
  <sheetProtection/>
  <mergeCells count="61">
    <mergeCell ref="L1:S1"/>
    <mergeCell ref="L2:S2"/>
    <mergeCell ref="A3:E3"/>
    <mergeCell ref="L3:M3"/>
    <mergeCell ref="P3:R3"/>
    <mergeCell ref="AB4:AB6"/>
    <mergeCell ref="A6:B6"/>
    <mergeCell ref="C6:I6"/>
    <mergeCell ref="J6:P6"/>
    <mergeCell ref="S6:X6"/>
    <mergeCell ref="Y6:AA6"/>
    <mergeCell ref="A4:I5"/>
    <mergeCell ref="J4:P5"/>
    <mergeCell ref="Q4:R4"/>
    <mergeCell ref="S4:X5"/>
    <mergeCell ref="D12:I12"/>
    <mergeCell ref="J12:P12"/>
    <mergeCell ref="S12:X12"/>
    <mergeCell ref="Y4:AA5"/>
    <mergeCell ref="Y9:AA10"/>
    <mergeCell ref="D10:I10"/>
    <mergeCell ref="S10:X10"/>
    <mergeCell ref="A7:B13"/>
    <mergeCell ref="D7:I7"/>
    <mergeCell ref="J7:P7"/>
    <mergeCell ref="S7:X7"/>
    <mergeCell ref="D9:I9"/>
    <mergeCell ref="J9:P9"/>
    <mergeCell ref="S9:X9"/>
    <mergeCell ref="Y7:AA8"/>
    <mergeCell ref="D8:I8"/>
    <mergeCell ref="J8:P8"/>
    <mergeCell ref="S8:X8"/>
    <mergeCell ref="A14:F15"/>
    <mergeCell ref="G14:L15"/>
    <mergeCell ref="M14:N14"/>
    <mergeCell ref="O14:P14"/>
    <mergeCell ref="M15:N16"/>
    <mergeCell ref="O15:P16"/>
    <mergeCell ref="A16:D16"/>
    <mergeCell ref="E16:L16"/>
    <mergeCell ref="A17:C17"/>
    <mergeCell ref="D11:I11"/>
    <mergeCell ref="J10:P10"/>
    <mergeCell ref="S11:X11"/>
    <mergeCell ref="D13:I13"/>
    <mergeCell ref="J13:P13"/>
    <mergeCell ref="Q14:S14"/>
    <mergeCell ref="T14:V14"/>
    <mergeCell ref="W14:X14"/>
    <mergeCell ref="Q15:S16"/>
    <mergeCell ref="S13:X13"/>
    <mergeCell ref="L17:M17"/>
    <mergeCell ref="P17:R17"/>
    <mergeCell ref="V17:Y17"/>
    <mergeCell ref="Y11:AA13"/>
    <mergeCell ref="Y14:AA14"/>
    <mergeCell ref="T15:V16"/>
    <mergeCell ref="W15:X16"/>
    <mergeCell ref="Y15:AA16"/>
    <mergeCell ref="J11:P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C43"/>
  <sheetViews>
    <sheetView zoomScalePageLayoutView="0" workbookViewId="0" topLeftCell="A1">
      <selection activeCell="J13" sqref="J13:P13"/>
    </sheetView>
  </sheetViews>
  <sheetFormatPr defaultColWidth="9.00390625" defaultRowHeight="16.5"/>
  <cols>
    <col min="1" max="1" width="3.00390625" style="0" customWidth="1"/>
    <col min="2" max="2" width="3.50390625" style="0" customWidth="1"/>
    <col min="3" max="4" width="3.75390625" style="0" customWidth="1"/>
    <col min="5" max="5" width="2.375" style="0" customWidth="1"/>
    <col min="6" max="6" width="4.375" style="0" customWidth="1"/>
    <col min="7" max="7" width="3.75390625" style="0" customWidth="1"/>
    <col min="8" max="8" width="3.25390625" style="0" customWidth="1"/>
    <col min="9" max="11" width="3.75390625" style="0" customWidth="1"/>
    <col min="13" max="13" width="6.625" style="0" customWidth="1"/>
    <col min="14" max="14" width="8.50390625" style="0" customWidth="1"/>
    <col min="15" max="15" width="5.625" style="0" customWidth="1"/>
    <col min="16" max="16" width="8.25390625" style="0" customWidth="1"/>
    <col min="17" max="17" width="5.375" style="0" customWidth="1"/>
    <col min="18" max="18" width="5.50390625" style="0" customWidth="1"/>
    <col min="19" max="19" width="4.125" style="0" customWidth="1"/>
    <col min="20" max="23" width="3.75390625" style="0" customWidth="1"/>
    <col min="24" max="24" width="2.00390625" style="0" customWidth="1"/>
    <col min="25" max="25" width="3.50390625" style="0" customWidth="1"/>
    <col min="26" max="26" width="3.625" style="0" customWidth="1"/>
    <col min="27" max="27" width="4.50390625" style="0" bestFit="1" customWidth="1"/>
    <col min="28" max="28" width="3.125" style="0" customWidth="1"/>
    <col min="29" max="29" width="4.375" style="0" customWidth="1"/>
  </cols>
  <sheetData>
    <row r="1" spans="2:28" ht="30" customHeight="1" thickBot="1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73" t="s">
        <v>323</v>
      </c>
      <c r="M1" s="373"/>
      <c r="N1" s="373"/>
      <c r="O1" s="373"/>
      <c r="P1" s="373"/>
      <c r="Q1" s="373"/>
      <c r="R1" s="373"/>
      <c r="S1" s="373"/>
      <c r="T1" s="140"/>
      <c r="U1" s="140"/>
      <c r="V1" s="140"/>
      <c r="W1" s="140"/>
      <c r="X1" s="140"/>
      <c r="Y1" s="140"/>
      <c r="Z1" s="140"/>
      <c r="AA1" s="140"/>
      <c r="AB1" s="140"/>
    </row>
    <row r="2" spans="2:28" ht="25.5" customHeight="1" thickBot="1" thickTop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418" t="s">
        <v>287</v>
      </c>
      <c r="M2" s="418"/>
      <c r="N2" s="418"/>
      <c r="O2" s="418"/>
      <c r="P2" s="418"/>
      <c r="Q2" s="418"/>
      <c r="R2" s="418"/>
      <c r="S2" s="418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27" customHeight="1" thickBot="1">
      <c r="A3" s="304" t="s">
        <v>251</v>
      </c>
      <c r="B3" s="304"/>
      <c r="C3" s="304"/>
      <c r="D3" s="304"/>
      <c r="E3" s="304"/>
      <c r="F3" s="142">
        <v>103</v>
      </c>
      <c r="G3" s="143" t="s">
        <v>19</v>
      </c>
      <c r="H3" s="142">
        <v>3</v>
      </c>
      <c r="I3" s="143" t="s">
        <v>0</v>
      </c>
      <c r="J3" s="142">
        <v>12</v>
      </c>
      <c r="K3" s="143" t="s">
        <v>1</v>
      </c>
      <c r="L3" s="375" t="s">
        <v>288</v>
      </c>
      <c r="M3" s="375"/>
      <c r="N3" s="142">
        <v>45</v>
      </c>
      <c r="O3" s="144" t="s">
        <v>3</v>
      </c>
      <c r="P3" s="375" t="s">
        <v>289</v>
      </c>
      <c r="Q3" s="375"/>
      <c r="R3" s="375"/>
      <c r="S3" s="145">
        <f>F3</f>
        <v>103</v>
      </c>
      <c r="T3" s="80" t="s">
        <v>19</v>
      </c>
      <c r="U3" s="145">
        <f>H3</f>
        <v>3</v>
      </c>
      <c r="V3" s="80" t="s">
        <v>0</v>
      </c>
      <c r="W3" s="145">
        <f>J3</f>
        <v>12</v>
      </c>
      <c r="X3" s="80" t="s">
        <v>1</v>
      </c>
      <c r="Y3" s="358" t="s">
        <v>288</v>
      </c>
      <c r="Z3" s="358"/>
      <c r="AA3" s="145">
        <f>N3</f>
        <v>45</v>
      </c>
      <c r="AB3" s="144" t="s">
        <v>3</v>
      </c>
    </row>
    <row r="4" spans="1:29" ht="16.5">
      <c r="A4" s="359" t="s">
        <v>290</v>
      </c>
      <c r="B4" s="360"/>
      <c r="C4" s="360"/>
      <c r="D4" s="360"/>
      <c r="E4" s="360"/>
      <c r="F4" s="360"/>
      <c r="G4" s="360"/>
      <c r="H4" s="360"/>
      <c r="I4" s="361"/>
      <c r="J4" s="363"/>
      <c r="K4" s="360"/>
      <c r="L4" s="360"/>
      <c r="M4" s="360"/>
      <c r="N4" s="360"/>
      <c r="O4" s="360"/>
      <c r="P4" s="361"/>
      <c r="Q4" s="364" t="s">
        <v>253</v>
      </c>
      <c r="R4" s="365"/>
      <c r="S4" s="363" t="s">
        <v>254</v>
      </c>
      <c r="T4" s="360"/>
      <c r="U4" s="360"/>
      <c r="V4" s="360"/>
      <c r="W4" s="360"/>
      <c r="X4" s="361"/>
      <c r="Y4" s="363" t="s">
        <v>255</v>
      </c>
      <c r="Z4" s="360"/>
      <c r="AA4" s="360"/>
      <c r="AB4" s="378"/>
      <c r="AC4" s="146"/>
    </row>
    <row r="5" spans="1:29" ht="16.5">
      <c r="A5" s="362"/>
      <c r="B5" s="275"/>
      <c r="C5" s="275"/>
      <c r="D5" s="275"/>
      <c r="E5" s="275"/>
      <c r="F5" s="275"/>
      <c r="G5" s="275"/>
      <c r="H5" s="275"/>
      <c r="I5" s="283"/>
      <c r="J5" s="274"/>
      <c r="K5" s="275"/>
      <c r="L5" s="275"/>
      <c r="M5" s="275"/>
      <c r="N5" s="275"/>
      <c r="O5" s="275"/>
      <c r="P5" s="283"/>
      <c r="Q5" s="4" t="s">
        <v>256</v>
      </c>
      <c r="R5" s="4" t="s">
        <v>257</v>
      </c>
      <c r="S5" s="274"/>
      <c r="T5" s="275"/>
      <c r="U5" s="275"/>
      <c r="V5" s="275"/>
      <c r="W5" s="275"/>
      <c r="X5" s="283"/>
      <c r="Y5" s="274"/>
      <c r="Z5" s="275"/>
      <c r="AA5" s="275"/>
      <c r="AB5" s="356"/>
      <c r="AC5" s="146"/>
    </row>
    <row r="6" spans="1:29" ht="33" customHeight="1">
      <c r="A6" s="322" t="s">
        <v>258</v>
      </c>
      <c r="B6" s="324"/>
      <c r="C6" s="379" t="s">
        <v>259</v>
      </c>
      <c r="D6" s="380"/>
      <c r="E6" s="380"/>
      <c r="F6" s="380"/>
      <c r="G6" s="380"/>
      <c r="H6" s="380"/>
      <c r="I6" s="381"/>
      <c r="J6" s="382" t="s">
        <v>30</v>
      </c>
      <c r="K6" s="330"/>
      <c r="L6" s="330"/>
      <c r="M6" s="330"/>
      <c r="N6" s="330"/>
      <c r="O6" s="330"/>
      <c r="P6" s="331"/>
      <c r="Q6" s="26"/>
      <c r="R6" s="26"/>
      <c r="S6" s="260">
        <f>SUM(S7:X15)</f>
        <v>18784</v>
      </c>
      <c r="T6" s="342"/>
      <c r="U6" s="342"/>
      <c r="V6" s="342"/>
      <c r="W6" s="342"/>
      <c r="X6" s="343"/>
      <c r="Y6" s="376" t="s">
        <v>260</v>
      </c>
      <c r="Z6" s="307"/>
      <c r="AA6" s="307"/>
      <c r="AB6" s="377"/>
      <c r="AC6" s="146"/>
    </row>
    <row r="7" spans="1:28" ht="19.5" customHeight="1">
      <c r="A7" s="366" t="s">
        <v>261</v>
      </c>
      <c r="B7" s="367"/>
      <c r="C7" s="147"/>
      <c r="D7" s="335" t="s">
        <v>262</v>
      </c>
      <c r="E7" s="335"/>
      <c r="F7" s="335"/>
      <c r="G7" s="335"/>
      <c r="H7" s="335"/>
      <c r="I7" s="336"/>
      <c r="J7" s="332" t="s">
        <v>682</v>
      </c>
      <c r="K7" s="333"/>
      <c r="L7" s="333"/>
      <c r="M7" s="333"/>
      <c r="N7" s="333"/>
      <c r="O7" s="333"/>
      <c r="P7" s="334"/>
      <c r="Q7" s="148"/>
      <c r="R7" s="148"/>
      <c r="S7" s="260">
        <v>1302</v>
      </c>
      <c r="T7" s="261"/>
      <c r="U7" s="261"/>
      <c r="V7" s="261"/>
      <c r="W7" s="261"/>
      <c r="X7" s="262"/>
      <c r="Y7" s="344"/>
      <c r="Z7" s="345"/>
      <c r="AA7" s="345"/>
      <c r="AB7" s="346"/>
    </row>
    <row r="8" spans="1:28" ht="19.5" customHeight="1">
      <c r="A8" s="368"/>
      <c r="B8" s="369"/>
      <c r="C8" s="149"/>
      <c r="D8" s="335" t="s">
        <v>262</v>
      </c>
      <c r="E8" s="335"/>
      <c r="F8" s="335"/>
      <c r="G8" s="335"/>
      <c r="H8" s="335"/>
      <c r="I8" s="336"/>
      <c r="J8" s="332" t="s">
        <v>683</v>
      </c>
      <c r="K8" s="333"/>
      <c r="L8" s="333"/>
      <c r="M8" s="333"/>
      <c r="N8" s="333"/>
      <c r="O8" s="333"/>
      <c r="P8" s="334"/>
      <c r="Q8" s="148"/>
      <c r="R8" s="148"/>
      <c r="S8" s="260">
        <v>324</v>
      </c>
      <c r="T8" s="261"/>
      <c r="U8" s="261"/>
      <c r="V8" s="261"/>
      <c r="W8" s="261"/>
      <c r="X8" s="262"/>
      <c r="Y8" s="347"/>
      <c r="Z8" s="348"/>
      <c r="AA8" s="348"/>
      <c r="AB8" s="349"/>
    </row>
    <row r="9" spans="1:28" ht="19.5" customHeight="1">
      <c r="A9" s="368"/>
      <c r="B9" s="369"/>
      <c r="C9" s="149"/>
      <c r="D9" s="335" t="s">
        <v>262</v>
      </c>
      <c r="E9" s="335"/>
      <c r="F9" s="335"/>
      <c r="G9" s="335"/>
      <c r="H9" s="335"/>
      <c r="I9" s="336"/>
      <c r="J9" s="332" t="s">
        <v>684</v>
      </c>
      <c r="K9" s="333"/>
      <c r="L9" s="333"/>
      <c r="M9" s="333"/>
      <c r="N9" s="333"/>
      <c r="O9" s="333"/>
      <c r="P9" s="334"/>
      <c r="Q9" s="148"/>
      <c r="R9" s="148"/>
      <c r="S9" s="260">
        <v>350</v>
      </c>
      <c r="T9" s="261"/>
      <c r="U9" s="261"/>
      <c r="V9" s="261"/>
      <c r="W9" s="261"/>
      <c r="X9" s="262"/>
      <c r="Y9" s="350"/>
      <c r="Z9" s="351"/>
      <c r="AA9" s="351"/>
      <c r="AB9" s="352"/>
    </row>
    <row r="10" spans="1:28" ht="19.5" customHeight="1">
      <c r="A10" s="368"/>
      <c r="B10" s="369"/>
      <c r="C10" s="149"/>
      <c r="D10" s="335" t="s">
        <v>262</v>
      </c>
      <c r="E10" s="335"/>
      <c r="F10" s="335"/>
      <c r="G10" s="335"/>
      <c r="H10" s="335"/>
      <c r="I10" s="336"/>
      <c r="J10" s="332" t="s">
        <v>685</v>
      </c>
      <c r="K10" s="333"/>
      <c r="L10" s="333"/>
      <c r="M10" s="333"/>
      <c r="N10" s="333"/>
      <c r="O10" s="333"/>
      <c r="P10" s="334"/>
      <c r="Q10" s="148"/>
      <c r="R10" s="148"/>
      <c r="S10" s="260">
        <v>16808</v>
      </c>
      <c r="T10" s="261"/>
      <c r="U10" s="261"/>
      <c r="V10" s="261"/>
      <c r="W10" s="261"/>
      <c r="X10" s="262"/>
      <c r="Y10" s="353" t="s">
        <v>263</v>
      </c>
      <c r="Z10" s="354"/>
      <c r="AA10" s="354"/>
      <c r="AB10" s="355"/>
    </row>
    <row r="11" spans="1:28" ht="19.5" customHeight="1">
      <c r="A11" s="368"/>
      <c r="B11" s="369"/>
      <c r="C11" s="149"/>
      <c r="D11" s="335"/>
      <c r="E11" s="335"/>
      <c r="F11" s="335"/>
      <c r="G11" s="335"/>
      <c r="H11" s="335"/>
      <c r="I11" s="336"/>
      <c r="J11" s="332"/>
      <c r="K11" s="333"/>
      <c r="L11" s="333"/>
      <c r="M11" s="333"/>
      <c r="N11" s="333"/>
      <c r="O11" s="333"/>
      <c r="P11" s="334"/>
      <c r="Q11" s="148"/>
      <c r="R11" s="148"/>
      <c r="S11" s="260"/>
      <c r="T11" s="261"/>
      <c r="U11" s="261"/>
      <c r="V11" s="261"/>
      <c r="W11" s="261"/>
      <c r="X11" s="262"/>
      <c r="Y11" s="274"/>
      <c r="Z11" s="275"/>
      <c r="AA11" s="275"/>
      <c r="AB11" s="356"/>
    </row>
    <row r="12" spans="1:28" ht="19.5" customHeight="1">
      <c r="A12" s="368"/>
      <c r="B12" s="369"/>
      <c r="C12" s="150"/>
      <c r="D12" s="335"/>
      <c r="E12" s="335"/>
      <c r="F12" s="335"/>
      <c r="G12" s="335"/>
      <c r="H12" s="335"/>
      <c r="I12" s="336"/>
      <c r="J12" s="332"/>
      <c r="K12" s="333"/>
      <c r="L12" s="333"/>
      <c r="M12" s="333"/>
      <c r="N12" s="333"/>
      <c r="O12" s="333"/>
      <c r="P12" s="334"/>
      <c r="Q12" s="148"/>
      <c r="R12" s="148"/>
      <c r="S12" s="260"/>
      <c r="T12" s="261"/>
      <c r="U12" s="261"/>
      <c r="V12" s="261"/>
      <c r="W12" s="261"/>
      <c r="X12" s="262"/>
      <c r="Y12" s="229"/>
      <c r="Z12" s="230"/>
      <c r="AA12" s="230"/>
      <c r="AB12" s="357"/>
    </row>
    <row r="13" spans="1:28" ht="19.5" customHeight="1">
      <c r="A13" s="368"/>
      <c r="B13" s="369"/>
      <c r="C13" s="149"/>
      <c r="D13" s="335"/>
      <c r="E13" s="335"/>
      <c r="F13" s="335"/>
      <c r="G13" s="335"/>
      <c r="H13" s="335"/>
      <c r="I13" s="336"/>
      <c r="J13" s="332"/>
      <c r="K13" s="333"/>
      <c r="L13" s="333"/>
      <c r="M13" s="333"/>
      <c r="N13" s="333"/>
      <c r="O13" s="333"/>
      <c r="P13" s="334"/>
      <c r="Q13" s="148"/>
      <c r="R13" s="148"/>
      <c r="S13" s="260"/>
      <c r="T13" s="261"/>
      <c r="U13" s="261"/>
      <c r="V13" s="261"/>
      <c r="W13" s="261"/>
      <c r="X13" s="262"/>
      <c r="Y13" s="347"/>
      <c r="Z13" s="348"/>
      <c r="AA13" s="348"/>
      <c r="AB13" s="349"/>
    </row>
    <row r="14" spans="1:28" ht="19.5" customHeight="1">
      <c r="A14" s="368"/>
      <c r="B14" s="369"/>
      <c r="C14" s="149"/>
      <c r="D14" s="335"/>
      <c r="E14" s="335"/>
      <c r="F14" s="335"/>
      <c r="G14" s="335"/>
      <c r="H14" s="335"/>
      <c r="I14" s="336"/>
      <c r="J14" s="332"/>
      <c r="K14" s="333"/>
      <c r="L14" s="333"/>
      <c r="M14" s="333"/>
      <c r="N14" s="333"/>
      <c r="O14" s="333"/>
      <c r="P14" s="334"/>
      <c r="Q14" s="148"/>
      <c r="R14" s="148"/>
      <c r="S14" s="260"/>
      <c r="T14" s="261"/>
      <c r="U14" s="261"/>
      <c r="V14" s="261"/>
      <c r="W14" s="261"/>
      <c r="X14" s="262"/>
      <c r="Y14" s="347"/>
      <c r="Z14" s="348"/>
      <c r="AA14" s="348"/>
      <c r="AB14" s="349"/>
    </row>
    <row r="15" spans="1:28" ht="19.5" customHeight="1">
      <c r="A15" s="370"/>
      <c r="B15" s="371"/>
      <c r="C15" s="149"/>
      <c r="D15" s="335"/>
      <c r="E15" s="335"/>
      <c r="F15" s="335"/>
      <c r="G15" s="335"/>
      <c r="H15" s="335"/>
      <c r="I15" s="336"/>
      <c r="J15" s="332"/>
      <c r="K15" s="333"/>
      <c r="L15" s="333"/>
      <c r="M15" s="333"/>
      <c r="N15" s="333"/>
      <c r="O15" s="333"/>
      <c r="P15" s="334"/>
      <c r="Q15" s="148"/>
      <c r="R15" s="148"/>
      <c r="S15" s="260"/>
      <c r="T15" s="261"/>
      <c r="U15" s="261"/>
      <c r="V15" s="261"/>
      <c r="W15" s="261"/>
      <c r="X15" s="262"/>
      <c r="Y15" s="350"/>
      <c r="Z15" s="351"/>
      <c r="AA15" s="351"/>
      <c r="AB15" s="352"/>
    </row>
    <row r="16" spans="1:28" ht="30.75" customHeight="1">
      <c r="A16" s="322" t="s">
        <v>320</v>
      </c>
      <c r="B16" s="323"/>
      <c r="C16" s="323"/>
      <c r="D16" s="323"/>
      <c r="E16" s="323"/>
      <c r="F16" s="324"/>
      <c r="G16" s="313" t="s">
        <v>264</v>
      </c>
      <c r="H16" s="314"/>
      <c r="I16" s="314"/>
      <c r="J16" s="314"/>
      <c r="K16" s="314"/>
      <c r="L16" s="315"/>
      <c r="M16" s="316" t="s">
        <v>291</v>
      </c>
      <c r="N16" s="318" t="s">
        <v>292</v>
      </c>
      <c r="O16" s="319"/>
      <c r="P16" s="316" t="s">
        <v>607</v>
      </c>
      <c r="Q16" s="325" t="s">
        <v>294</v>
      </c>
      <c r="R16" s="326"/>
      <c r="S16" s="326"/>
      <c r="T16" s="327"/>
      <c r="U16" s="229" t="s">
        <v>295</v>
      </c>
      <c r="V16" s="230"/>
      <c r="W16" s="282"/>
      <c r="X16" s="271" t="s">
        <v>327</v>
      </c>
      <c r="Y16" s="272"/>
      <c r="Z16" s="272"/>
      <c r="AA16" s="272"/>
      <c r="AB16" s="273"/>
    </row>
    <row r="17" spans="1:28" ht="21" customHeight="1">
      <c r="A17" s="306" t="s">
        <v>296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  <c r="M17" s="317"/>
      <c r="N17" s="320"/>
      <c r="O17" s="321"/>
      <c r="P17" s="317"/>
      <c r="Q17" s="328" t="s">
        <v>297</v>
      </c>
      <c r="R17" s="329"/>
      <c r="S17" s="329"/>
      <c r="T17" s="329"/>
      <c r="U17" s="274"/>
      <c r="V17" s="275"/>
      <c r="W17" s="283"/>
      <c r="X17" s="241"/>
      <c r="Y17" s="240"/>
      <c r="Z17" s="240"/>
      <c r="AA17" s="240"/>
      <c r="AB17" s="238"/>
    </row>
    <row r="18" spans="1:28" ht="16.5">
      <c r="A18" s="152">
        <v>1</v>
      </c>
      <c r="B18" s="151" t="s">
        <v>298</v>
      </c>
      <c r="C18" s="302" t="s">
        <v>299</v>
      </c>
      <c r="D18" s="302"/>
      <c r="E18" s="302"/>
      <c r="F18" s="302"/>
      <c r="G18" s="302"/>
      <c r="H18" s="302"/>
      <c r="I18" s="302"/>
      <c r="J18" s="302"/>
      <c r="K18" s="302"/>
      <c r="L18" s="303"/>
      <c r="M18" s="229" t="s">
        <v>300</v>
      </c>
      <c r="N18" s="282"/>
      <c r="O18" s="229" t="s">
        <v>301</v>
      </c>
      <c r="P18" s="282"/>
      <c r="Q18" s="229" t="s">
        <v>302</v>
      </c>
      <c r="R18" s="230"/>
      <c r="S18" s="230"/>
      <c r="T18" s="230"/>
      <c r="U18" s="229" t="s">
        <v>303</v>
      </c>
      <c r="V18" s="230"/>
      <c r="W18" s="230"/>
      <c r="X18" s="276" t="s">
        <v>265</v>
      </c>
      <c r="Y18" s="277"/>
      <c r="Z18" s="277"/>
      <c r="AA18" s="277"/>
      <c r="AB18" s="278"/>
    </row>
    <row r="19" spans="1:28" ht="19.5" customHeight="1">
      <c r="A19" s="153">
        <v>2</v>
      </c>
      <c r="B19" s="154" t="s">
        <v>266</v>
      </c>
      <c r="C19" s="311" t="s">
        <v>304</v>
      </c>
      <c r="D19" s="311"/>
      <c r="E19" s="311"/>
      <c r="F19" s="311"/>
      <c r="G19" s="311"/>
      <c r="H19" s="311"/>
      <c r="I19" s="311"/>
      <c r="J19" s="311"/>
      <c r="K19" s="311"/>
      <c r="L19" s="312"/>
      <c r="M19" s="274"/>
      <c r="N19" s="283"/>
      <c r="O19" s="274"/>
      <c r="P19" s="283"/>
      <c r="Q19" s="274"/>
      <c r="R19" s="275"/>
      <c r="S19" s="275"/>
      <c r="T19" s="275"/>
      <c r="U19" s="274"/>
      <c r="V19" s="275"/>
      <c r="W19" s="275"/>
      <c r="X19" s="279"/>
      <c r="Y19" s="280"/>
      <c r="Z19" s="280"/>
      <c r="AA19" s="280"/>
      <c r="AB19" s="281"/>
    </row>
    <row r="20" spans="1:28" ht="21" customHeight="1">
      <c r="A20" s="306" t="s">
        <v>305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287">
        <f>S6</f>
        <v>18784</v>
      </c>
      <c r="N20" s="289"/>
      <c r="O20" s="296"/>
      <c r="P20" s="297"/>
      <c r="Q20" s="287">
        <f>M20</f>
        <v>18784</v>
      </c>
      <c r="R20" s="288"/>
      <c r="S20" s="288"/>
      <c r="T20" s="289"/>
      <c r="U20" s="265" t="s">
        <v>306</v>
      </c>
      <c r="V20" s="266"/>
      <c r="W20" s="266"/>
      <c r="X20" s="239">
        <f>S6</f>
        <v>18784</v>
      </c>
      <c r="Y20" s="234"/>
      <c r="Z20" s="234"/>
      <c r="AA20" s="234"/>
      <c r="AB20" s="235"/>
    </row>
    <row r="21" spans="1:28" ht="15.75" customHeight="1">
      <c r="A21" s="152">
        <v>1</v>
      </c>
      <c r="B21" s="151" t="s">
        <v>266</v>
      </c>
      <c r="C21" s="302" t="s">
        <v>307</v>
      </c>
      <c r="D21" s="302"/>
      <c r="E21" s="302"/>
      <c r="F21" s="302"/>
      <c r="G21" s="302"/>
      <c r="H21" s="302"/>
      <c r="I21" s="302"/>
      <c r="J21" s="302"/>
      <c r="K21" s="302"/>
      <c r="L21" s="303"/>
      <c r="M21" s="290"/>
      <c r="N21" s="292"/>
      <c r="O21" s="298"/>
      <c r="P21" s="299"/>
      <c r="Q21" s="290"/>
      <c r="R21" s="291"/>
      <c r="S21" s="291"/>
      <c r="T21" s="292"/>
      <c r="U21" s="267"/>
      <c r="V21" s="268"/>
      <c r="W21" s="268"/>
      <c r="X21" s="236"/>
      <c r="Y21" s="237"/>
      <c r="Z21" s="237"/>
      <c r="AA21" s="237"/>
      <c r="AB21" s="232"/>
    </row>
    <row r="22" spans="1:28" ht="16.5">
      <c r="A22" s="155">
        <v>2</v>
      </c>
      <c r="B22" s="80" t="s">
        <v>266</v>
      </c>
      <c r="C22" s="304" t="s">
        <v>308</v>
      </c>
      <c r="D22" s="304"/>
      <c r="E22" s="304"/>
      <c r="F22" s="304"/>
      <c r="G22" s="304"/>
      <c r="H22" s="304"/>
      <c r="I22" s="304"/>
      <c r="J22" s="304"/>
      <c r="K22" s="304"/>
      <c r="L22" s="305"/>
      <c r="M22" s="290"/>
      <c r="N22" s="292"/>
      <c r="O22" s="298"/>
      <c r="P22" s="299"/>
      <c r="Q22" s="290"/>
      <c r="R22" s="291"/>
      <c r="S22" s="291"/>
      <c r="T22" s="292"/>
      <c r="U22" s="267"/>
      <c r="V22" s="268"/>
      <c r="W22" s="268"/>
      <c r="X22" s="236"/>
      <c r="Y22" s="237"/>
      <c r="Z22" s="237"/>
      <c r="AA22" s="237"/>
      <c r="AB22" s="232"/>
    </row>
    <row r="23" spans="1:28" ht="16.5">
      <c r="A23" s="155">
        <v>3</v>
      </c>
      <c r="B23" s="80" t="s">
        <v>266</v>
      </c>
      <c r="C23" s="304" t="s">
        <v>309</v>
      </c>
      <c r="D23" s="304"/>
      <c r="E23" s="304"/>
      <c r="F23" s="304"/>
      <c r="G23" s="304"/>
      <c r="H23" s="304"/>
      <c r="I23" s="304"/>
      <c r="J23" s="304"/>
      <c r="K23" s="304"/>
      <c r="L23" s="305"/>
      <c r="M23" s="290"/>
      <c r="N23" s="292"/>
      <c r="O23" s="298"/>
      <c r="P23" s="299"/>
      <c r="Q23" s="290"/>
      <c r="R23" s="291"/>
      <c r="S23" s="291"/>
      <c r="T23" s="292"/>
      <c r="U23" s="267"/>
      <c r="V23" s="268"/>
      <c r="W23" s="268"/>
      <c r="X23" s="236"/>
      <c r="Y23" s="237"/>
      <c r="Z23" s="237"/>
      <c r="AA23" s="237"/>
      <c r="AB23" s="232"/>
    </row>
    <row r="24" spans="1:28" ht="20.25" customHeight="1" thickBot="1">
      <c r="A24" s="156">
        <v>4</v>
      </c>
      <c r="B24" s="157" t="s">
        <v>266</v>
      </c>
      <c r="C24" s="309" t="s">
        <v>310</v>
      </c>
      <c r="D24" s="309"/>
      <c r="E24" s="309"/>
      <c r="F24" s="309"/>
      <c r="G24" s="309"/>
      <c r="H24" s="309"/>
      <c r="I24" s="309"/>
      <c r="J24" s="309"/>
      <c r="K24" s="309"/>
      <c r="L24" s="310"/>
      <c r="M24" s="293"/>
      <c r="N24" s="295"/>
      <c r="O24" s="300"/>
      <c r="P24" s="301"/>
      <c r="Q24" s="293"/>
      <c r="R24" s="294"/>
      <c r="S24" s="294"/>
      <c r="T24" s="295"/>
      <c r="U24" s="269"/>
      <c r="V24" s="270"/>
      <c r="W24" s="270"/>
      <c r="X24" s="233"/>
      <c r="Y24" s="231"/>
      <c r="Z24" s="231"/>
      <c r="AA24" s="231"/>
      <c r="AB24" s="228"/>
    </row>
    <row r="25" spans="1:26" ht="18.75" customHeight="1">
      <c r="A25" s="63" t="s">
        <v>267</v>
      </c>
      <c r="G25" s="63" t="s">
        <v>268</v>
      </c>
      <c r="L25" s="263" t="s">
        <v>269</v>
      </c>
      <c r="M25" s="263"/>
      <c r="P25" s="264" t="s">
        <v>270</v>
      </c>
      <c r="Q25" s="264"/>
      <c r="R25" s="264"/>
      <c r="V25" s="184" t="s">
        <v>271</v>
      </c>
      <c r="W25" s="184"/>
      <c r="X25" s="184"/>
      <c r="Y25" s="184"/>
      <c r="Z25" s="184"/>
    </row>
    <row r="28" spans="1:16" ht="16.5">
      <c r="A28" s="186" t="s">
        <v>311</v>
      </c>
      <c r="B28" s="186"/>
      <c r="C28" s="186"/>
      <c r="F28" s="186" t="s">
        <v>325</v>
      </c>
      <c r="G28" s="186"/>
      <c r="H28" s="186"/>
      <c r="I28" s="186"/>
      <c r="J28" s="186"/>
      <c r="K28" s="186"/>
      <c r="M28" s="284"/>
      <c r="N28" s="284"/>
      <c r="O28" s="284"/>
      <c r="P28" s="284"/>
    </row>
    <row r="29" spans="1:16" ht="16.5">
      <c r="A29" s="186" t="s">
        <v>312</v>
      </c>
      <c r="B29" s="186"/>
      <c r="C29" s="186"/>
      <c r="F29" s="186" t="s">
        <v>326</v>
      </c>
      <c r="G29" s="186"/>
      <c r="H29" s="186"/>
      <c r="I29" s="186"/>
      <c r="J29" s="186"/>
      <c r="K29" s="186"/>
      <c r="M29" s="284"/>
      <c r="N29" s="284"/>
      <c r="O29" s="284"/>
      <c r="P29" s="284"/>
    </row>
    <row r="30" spans="1:16" ht="16.5">
      <c r="A30" s="158"/>
      <c r="B30" s="158"/>
      <c r="C30" s="158"/>
      <c r="F30" s="206" t="s">
        <v>327</v>
      </c>
      <c r="G30" s="206"/>
      <c r="H30" s="206"/>
      <c r="I30" s="206"/>
      <c r="J30" s="206"/>
      <c r="K30" s="206"/>
      <c r="M30" s="284"/>
      <c r="N30" s="284"/>
      <c r="O30" s="284"/>
      <c r="P30" s="284"/>
    </row>
    <row r="31" spans="1:16" ht="16.5">
      <c r="A31" s="185"/>
      <c r="B31" s="185"/>
      <c r="C31" s="185"/>
      <c r="F31" s="285"/>
      <c r="G31" s="285"/>
      <c r="H31" s="285"/>
      <c r="I31" s="285"/>
      <c r="J31" s="285"/>
      <c r="K31" s="285"/>
      <c r="M31" s="284"/>
      <c r="N31" s="284"/>
      <c r="O31" s="284"/>
      <c r="P31" s="284"/>
    </row>
    <row r="32" spans="1:16" ht="16.5">
      <c r="A32" s="185"/>
      <c r="B32" s="185"/>
      <c r="C32" s="185"/>
      <c r="F32" s="285"/>
      <c r="G32" s="285"/>
      <c r="H32" s="285"/>
      <c r="I32" s="285"/>
      <c r="J32" s="285"/>
      <c r="K32" s="285"/>
      <c r="M32" s="284"/>
      <c r="N32" s="284"/>
      <c r="O32" s="284"/>
      <c r="P32" s="284"/>
    </row>
    <row r="33" spans="1:16" ht="16.5">
      <c r="A33" s="185"/>
      <c r="B33" s="185"/>
      <c r="C33" s="185"/>
      <c r="F33" s="285"/>
      <c r="G33" s="285"/>
      <c r="H33" s="285"/>
      <c r="I33" s="285"/>
      <c r="J33" s="285"/>
      <c r="K33" s="285"/>
      <c r="M33" s="284"/>
      <c r="N33" s="284"/>
      <c r="O33" s="284"/>
      <c r="P33" s="284"/>
    </row>
    <row r="34" spans="1:16" ht="16.5">
      <c r="A34" s="185"/>
      <c r="B34" s="185"/>
      <c r="C34" s="185"/>
      <c r="F34" s="285"/>
      <c r="G34" s="285"/>
      <c r="H34" s="285"/>
      <c r="I34" s="285"/>
      <c r="J34" s="285"/>
      <c r="K34" s="285"/>
      <c r="M34" s="284"/>
      <c r="N34" s="284"/>
      <c r="O34" s="284"/>
      <c r="P34" s="284"/>
    </row>
    <row r="35" spans="1:16" ht="16.5">
      <c r="A35" s="185"/>
      <c r="B35" s="185"/>
      <c r="C35" s="185"/>
      <c r="F35" s="285"/>
      <c r="G35" s="285"/>
      <c r="H35" s="285"/>
      <c r="I35" s="285"/>
      <c r="J35" s="285"/>
      <c r="K35" s="285"/>
      <c r="M35" s="284"/>
      <c r="N35" s="284"/>
      <c r="O35" s="284"/>
      <c r="P35" s="284"/>
    </row>
    <row r="36" spans="1:16" ht="16.5">
      <c r="A36" s="185"/>
      <c r="B36" s="185"/>
      <c r="C36" s="185"/>
      <c r="F36" s="285"/>
      <c r="G36" s="285"/>
      <c r="H36" s="285"/>
      <c r="I36" s="285"/>
      <c r="J36" s="285"/>
      <c r="K36" s="285"/>
      <c r="M36" s="284"/>
      <c r="N36" s="284"/>
      <c r="O36" s="284"/>
      <c r="P36" s="284"/>
    </row>
    <row r="37" spans="1:19" ht="16.5">
      <c r="A37" s="185"/>
      <c r="B37" s="185"/>
      <c r="C37" s="185"/>
      <c r="F37" s="285"/>
      <c r="G37" s="285"/>
      <c r="H37" s="285"/>
      <c r="I37" s="285"/>
      <c r="J37" s="285"/>
      <c r="K37" s="285"/>
      <c r="M37" s="284"/>
      <c r="N37" s="284"/>
      <c r="O37" s="284"/>
      <c r="P37" s="284"/>
      <c r="S37" s="159"/>
    </row>
    <row r="38" spans="6:16" ht="16.5">
      <c r="F38" s="284"/>
      <c r="G38" s="284"/>
      <c r="H38" s="284"/>
      <c r="I38" s="284"/>
      <c r="J38" s="284"/>
      <c r="K38" s="284"/>
      <c r="M38" s="284"/>
      <c r="N38" s="284"/>
      <c r="O38" s="284"/>
      <c r="P38" s="284"/>
    </row>
    <row r="39" spans="6:16" ht="16.5">
      <c r="F39" s="284"/>
      <c r="G39" s="284"/>
      <c r="H39" s="284"/>
      <c r="I39" s="284"/>
      <c r="J39" s="284"/>
      <c r="K39" s="284"/>
      <c r="M39" s="284"/>
      <c r="N39" s="284"/>
      <c r="O39" s="284"/>
      <c r="P39" s="284"/>
    </row>
    <row r="40" ht="16.5">
      <c r="J40" s="158"/>
    </row>
    <row r="41" spans="6:11" ht="16.5">
      <c r="F41" s="284"/>
      <c r="G41" s="284"/>
      <c r="H41" s="284"/>
      <c r="I41" s="284"/>
      <c r="J41" s="284"/>
      <c r="K41" s="284"/>
    </row>
    <row r="43" spans="6:14" ht="16.5">
      <c r="F43" s="160"/>
      <c r="G43" s="159"/>
      <c r="H43" s="159"/>
      <c r="I43" s="159"/>
      <c r="J43" s="159"/>
      <c r="K43" s="159"/>
      <c r="L43" s="159"/>
      <c r="M43" s="159"/>
      <c r="N43" s="161"/>
    </row>
  </sheetData>
  <sheetProtection/>
  <mergeCells count="99">
    <mergeCell ref="L1:S1"/>
    <mergeCell ref="L2:S2"/>
    <mergeCell ref="A3:E3"/>
    <mergeCell ref="L3:M3"/>
    <mergeCell ref="P3:R3"/>
    <mergeCell ref="A6:B6"/>
    <mergeCell ref="C6:I6"/>
    <mergeCell ref="J6:P6"/>
    <mergeCell ref="S6:X6"/>
    <mergeCell ref="Y3:Z3"/>
    <mergeCell ref="A4:I5"/>
    <mergeCell ref="J4:P5"/>
    <mergeCell ref="Q4:R4"/>
    <mergeCell ref="S4:X5"/>
    <mergeCell ref="Y4:AB5"/>
    <mergeCell ref="A7:B15"/>
    <mergeCell ref="D7:I7"/>
    <mergeCell ref="J11:P11"/>
    <mergeCell ref="S7:X7"/>
    <mergeCell ref="D12:I12"/>
    <mergeCell ref="J9:P9"/>
    <mergeCell ref="Y10:AB11"/>
    <mergeCell ref="D11:I11"/>
    <mergeCell ref="S11:X11"/>
    <mergeCell ref="Y6:AB6"/>
    <mergeCell ref="Y7:AB9"/>
    <mergeCell ref="D10:I10"/>
    <mergeCell ref="S10:X10"/>
    <mergeCell ref="D8:I8"/>
    <mergeCell ref="S8:X8"/>
    <mergeCell ref="D9:I9"/>
    <mergeCell ref="J8:P8"/>
    <mergeCell ref="J12:P12"/>
    <mergeCell ref="S12:X12"/>
    <mergeCell ref="J7:P7"/>
    <mergeCell ref="S9:X9"/>
    <mergeCell ref="Y13:AB15"/>
    <mergeCell ref="D13:I13"/>
    <mergeCell ref="J13:P13"/>
    <mergeCell ref="S13:X13"/>
    <mergeCell ref="D15:I15"/>
    <mergeCell ref="J15:P15"/>
    <mergeCell ref="S15:X15"/>
    <mergeCell ref="P16:P17"/>
    <mergeCell ref="Q16:T16"/>
    <mergeCell ref="U16:W17"/>
    <mergeCell ref="Q17:T17"/>
    <mergeCell ref="G16:L16"/>
    <mergeCell ref="M16:M17"/>
    <mergeCell ref="N16:O17"/>
    <mergeCell ref="A16:F16"/>
    <mergeCell ref="A17:L17"/>
    <mergeCell ref="O18:P19"/>
    <mergeCell ref="Q18:T19"/>
    <mergeCell ref="C19:L19"/>
    <mergeCell ref="X18:AB19"/>
    <mergeCell ref="Q20:T24"/>
    <mergeCell ref="M20:N24"/>
    <mergeCell ref="O20:P24"/>
    <mergeCell ref="L25:M25"/>
    <mergeCell ref="P25:R25"/>
    <mergeCell ref="C21:L21"/>
    <mergeCell ref="C22:L22"/>
    <mergeCell ref="C23:L23"/>
    <mergeCell ref="A20:L20"/>
    <mergeCell ref="F41:K41"/>
    <mergeCell ref="F37:K37"/>
    <mergeCell ref="M37:P37"/>
    <mergeCell ref="F38:K38"/>
    <mergeCell ref="M38:P38"/>
    <mergeCell ref="F39:K39"/>
    <mergeCell ref="M39:P39"/>
    <mergeCell ref="M31:P31"/>
    <mergeCell ref="F32:K32"/>
    <mergeCell ref="M32:P32"/>
    <mergeCell ref="C24:L24"/>
    <mergeCell ref="M29:P29"/>
    <mergeCell ref="M30:P30"/>
    <mergeCell ref="M28:P28"/>
    <mergeCell ref="M18:N19"/>
    <mergeCell ref="F36:K36"/>
    <mergeCell ref="M36:P36"/>
    <mergeCell ref="F33:K33"/>
    <mergeCell ref="M33:P33"/>
    <mergeCell ref="F35:K35"/>
    <mergeCell ref="M35:P35"/>
    <mergeCell ref="F34:K34"/>
    <mergeCell ref="M34:P34"/>
    <mergeCell ref="F31:K31"/>
    <mergeCell ref="J10:P10"/>
    <mergeCell ref="X20:AB24"/>
    <mergeCell ref="Y12:AB12"/>
    <mergeCell ref="D14:I14"/>
    <mergeCell ref="J14:P14"/>
    <mergeCell ref="S14:X14"/>
    <mergeCell ref="U20:W24"/>
    <mergeCell ref="X16:AB17"/>
    <mergeCell ref="U18:W19"/>
    <mergeCell ref="C18:L18"/>
  </mergeCells>
  <printOptions horizontalCentered="1"/>
  <pageMargins left="0.9448818897637796" right="0.7480314960629921" top="0.3937007874015748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8.875" defaultRowHeight="16.5"/>
  <cols>
    <col min="1" max="1" width="2.75390625" style="20" customWidth="1"/>
    <col min="2" max="2" width="3.50390625" style="20" customWidth="1"/>
    <col min="3" max="3" width="2.50390625" style="20" customWidth="1"/>
    <col min="4" max="4" width="2.625" style="20" customWidth="1"/>
    <col min="5" max="5" width="20.50390625" style="20" customWidth="1"/>
    <col min="6" max="6" width="9.75390625" style="20" customWidth="1"/>
    <col min="7" max="7" width="9.125" style="20" customWidth="1"/>
    <col min="8" max="8" width="10.125" style="20" customWidth="1"/>
    <col min="9" max="9" width="8.75390625" style="20" customWidth="1"/>
    <col min="10" max="10" width="8.625" style="20" customWidth="1"/>
    <col min="11" max="12" width="9.25390625" style="20" customWidth="1"/>
    <col min="13" max="13" width="9.625" style="20" customWidth="1"/>
    <col min="14" max="14" width="8.625" style="20" customWidth="1"/>
    <col min="15" max="15" width="10.625" style="20" customWidth="1"/>
    <col min="16" max="16" width="11.00390625" style="20" customWidth="1"/>
    <col min="17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'基本資料'!A4</f>
        <v>102年7月份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540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8">
        <v>7</v>
      </c>
      <c r="B4" s="98">
        <v>1</v>
      </c>
      <c r="C4" s="1" t="s">
        <v>283</v>
      </c>
      <c r="D4" s="1" t="s">
        <v>283</v>
      </c>
      <c r="E4" s="81" t="s">
        <v>284</v>
      </c>
      <c r="F4" s="95">
        <v>443687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443687</v>
      </c>
    </row>
    <row r="5" spans="1:16" s="22" customFormat="1" ht="19.5" customHeight="1">
      <c r="A5" s="98">
        <v>7</v>
      </c>
      <c r="B5" s="98">
        <v>19</v>
      </c>
      <c r="C5" s="71" t="s">
        <v>13</v>
      </c>
      <c r="D5" s="95">
        <v>1</v>
      </c>
      <c r="E5" s="162" t="s">
        <v>492</v>
      </c>
      <c r="F5" s="99">
        <v>1900</v>
      </c>
      <c r="G5" s="99"/>
      <c r="H5" s="99"/>
      <c r="I5" s="99"/>
      <c r="J5" s="99"/>
      <c r="K5" s="99"/>
      <c r="L5" s="99"/>
      <c r="M5" s="99"/>
      <c r="N5" s="99"/>
      <c r="O5" s="95">
        <f aca="true" t="shared" si="0" ref="O5:O49">SUM(G5:N5)</f>
        <v>0</v>
      </c>
      <c r="P5" s="95">
        <f aca="true" t="shared" si="1" ref="P5:P45">P4+F5-O5</f>
        <v>445587</v>
      </c>
    </row>
    <row r="6" spans="1:16" s="22" customFormat="1" ht="19.5" customHeight="1">
      <c r="A6" s="98">
        <v>7</v>
      </c>
      <c r="B6" s="98">
        <v>30</v>
      </c>
      <c r="C6" s="71" t="s">
        <v>285</v>
      </c>
      <c r="D6" s="95">
        <v>1</v>
      </c>
      <c r="E6" s="162" t="s">
        <v>493</v>
      </c>
      <c r="F6" s="99"/>
      <c r="G6" s="99"/>
      <c r="H6" s="99">
        <v>5500</v>
      </c>
      <c r="I6" s="99"/>
      <c r="J6" s="99"/>
      <c r="K6" s="99"/>
      <c r="L6" s="99"/>
      <c r="M6" s="99"/>
      <c r="N6" s="99"/>
      <c r="O6" s="95">
        <f t="shared" si="0"/>
        <v>5500</v>
      </c>
      <c r="P6" s="95">
        <f t="shared" si="1"/>
        <v>440087</v>
      </c>
    </row>
    <row r="7" spans="1:16" s="22" customFormat="1" ht="19.5" customHeight="1">
      <c r="A7" s="98">
        <v>7</v>
      </c>
      <c r="B7" s="98">
        <v>30</v>
      </c>
      <c r="C7" s="71" t="s">
        <v>14</v>
      </c>
      <c r="D7" s="95">
        <v>1</v>
      </c>
      <c r="E7" s="162" t="s">
        <v>494</v>
      </c>
      <c r="F7" s="99"/>
      <c r="G7" s="99"/>
      <c r="H7" s="99">
        <v>172062</v>
      </c>
      <c r="I7" s="99"/>
      <c r="J7" s="99"/>
      <c r="K7" s="99"/>
      <c r="L7" s="99"/>
      <c r="M7" s="99"/>
      <c r="N7" s="99"/>
      <c r="O7" s="95">
        <f t="shared" si="0"/>
        <v>172062</v>
      </c>
      <c r="P7" s="95">
        <f t="shared" si="1"/>
        <v>268025</v>
      </c>
    </row>
    <row r="8" spans="1:16" s="22" customFormat="1" ht="19.5" customHeight="1">
      <c r="A8" s="98">
        <v>7</v>
      </c>
      <c r="B8" s="98">
        <v>30</v>
      </c>
      <c r="C8" s="71" t="s">
        <v>14</v>
      </c>
      <c r="D8" s="95">
        <v>1</v>
      </c>
      <c r="E8" s="162" t="s">
        <v>495</v>
      </c>
      <c r="F8" s="99"/>
      <c r="G8" s="99">
        <v>11697</v>
      </c>
      <c r="H8" s="99"/>
      <c r="I8" s="99"/>
      <c r="J8" s="99"/>
      <c r="K8" s="99"/>
      <c r="L8" s="99"/>
      <c r="M8" s="99"/>
      <c r="N8" s="99"/>
      <c r="O8" s="95">
        <f t="shared" si="0"/>
        <v>11697</v>
      </c>
      <c r="P8" s="95">
        <f t="shared" si="1"/>
        <v>256328</v>
      </c>
    </row>
    <row r="9" spans="1:16" s="22" customFormat="1" ht="19.5" customHeight="1">
      <c r="A9" s="98">
        <v>7</v>
      </c>
      <c r="B9" s="98">
        <v>30</v>
      </c>
      <c r="C9" s="71" t="s">
        <v>14</v>
      </c>
      <c r="D9" s="95">
        <v>2</v>
      </c>
      <c r="E9" s="162" t="s">
        <v>329</v>
      </c>
      <c r="F9" s="99"/>
      <c r="G9" s="99"/>
      <c r="H9" s="99"/>
      <c r="I9" s="99"/>
      <c r="J9" s="99"/>
      <c r="K9" s="99">
        <v>43653</v>
      </c>
      <c r="L9" s="99"/>
      <c r="M9" s="99"/>
      <c r="N9" s="99"/>
      <c r="O9" s="95">
        <f>SUM(G9:N9)</f>
        <v>43653</v>
      </c>
      <c r="P9" s="95">
        <f>P8+F9-O9</f>
        <v>212675</v>
      </c>
    </row>
    <row r="10" spans="1:16" s="22" customFormat="1" ht="19.5" customHeight="1">
      <c r="A10" s="98">
        <v>7</v>
      </c>
      <c r="B10" s="98">
        <v>30</v>
      </c>
      <c r="C10" s="71" t="s">
        <v>14</v>
      </c>
      <c r="D10" s="95">
        <v>2</v>
      </c>
      <c r="E10" s="207" t="s">
        <v>330</v>
      </c>
      <c r="F10" s="99"/>
      <c r="G10" s="99"/>
      <c r="H10" s="99"/>
      <c r="I10" s="99"/>
      <c r="J10" s="99"/>
      <c r="K10" s="99">
        <v>1500</v>
      </c>
      <c r="L10" s="99"/>
      <c r="M10" s="99"/>
      <c r="N10" s="99"/>
      <c r="O10" s="95">
        <f aca="true" t="shared" si="2" ref="O10:O17">SUM(G10:N10)</f>
        <v>1500</v>
      </c>
      <c r="P10" s="95">
        <f aca="true" t="shared" si="3" ref="P10:P17">P9+F10-O10</f>
        <v>211175</v>
      </c>
    </row>
    <row r="11" spans="1:16" s="22" customFormat="1" ht="19.5" customHeight="1">
      <c r="A11" s="98">
        <v>7</v>
      </c>
      <c r="B11" s="98">
        <v>30</v>
      </c>
      <c r="C11" s="71" t="s">
        <v>14</v>
      </c>
      <c r="D11" s="95">
        <v>2</v>
      </c>
      <c r="E11" s="77" t="s">
        <v>501</v>
      </c>
      <c r="F11" s="96"/>
      <c r="G11" s="96"/>
      <c r="H11" s="96">
        <v>1200</v>
      </c>
      <c r="I11" s="100"/>
      <c r="J11" s="100"/>
      <c r="K11" s="100"/>
      <c r="L11" s="100"/>
      <c r="M11" s="96"/>
      <c r="N11" s="96"/>
      <c r="O11" s="95">
        <f t="shared" si="2"/>
        <v>1200</v>
      </c>
      <c r="P11" s="95">
        <f t="shared" si="3"/>
        <v>209975</v>
      </c>
    </row>
    <row r="12" spans="1:16" s="22" customFormat="1" ht="19.5" customHeight="1">
      <c r="A12" s="98">
        <v>7</v>
      </c>
      <c r="B12" s="98">
        <v>30</v>
      </c>
      <c r="C12" s="71" t="s">
        <v>14</v>
      </c>
      <c r="D12" s="95">
        <v>2</v>
      </c>
      <c r="E12" s="77" t="s">
        <v>498</v>
      </c>
      <c r="F12" s="96"/>
      <c r="G12" s="96">
        <v>3240</v>
      </c>
      <c r="H12" s="96"/>
      <c r="I12" s="100"/>
      <c r="J12" s="100"/>
      <c r="K12" s="100"/>
      <c r="L12" s="100"/>
      <c r="M12" s="96"/>
      <c r="N12" s="96"/>
      <c r="O12" s="95">
        <f t="shared" si="2"/>
        <v>3240</v>
      </c>
      <c r="P12" s="95">
        <f t="shared" si="3"/>
        <v>206735</v>
      </c>
    </row>
    <row r="13" spans="1:16" s="22" customFormat="1" ht="19.5" customHeight="1">
      <c r="A13" s="98">
        <v>7</v>
      </c>
      <c r="B13" s="98">
        <v>30</v>
      </c>
      <c r="C13" s="71" t="s">
        <v>14</v>
      </c>
      <c r="D13" s="95">
        <v>2</v>
      </c>
      <c r="E13" s="107" t="s">
        <v>496</v>
      </c>
      <c r="F13" s="96"/>
      <c r="G13" s="96"/>
      <c r="H13" s="96"/>
      <c r="I13" s="100"/>
      <c r="J13" s="100"/>
      <c r="K13" s="100"/>
      <c r="L13" s="100"/>
      <c r="M13" s="96"/>
      <c r="N13" s="96">
        <v>362</v>
      </c>
      <c r="O13" s="95">
        <f t="shared" si="2"/>
        <v>362</v>
      </c>
      <c r="P13" s="95">
        <f t="shared" si="3"/>
        <v>206373</v>
      </c>
    </row>
    <row r="14" spans="1:16" s="22" customFormat="1" ht="19.5" customHeight="1">
      <c r="A14" s="98">
        <v>7</v>
      </c>
      <c r="B14" s="98">
        <v>30</v>
      </c>
      <c r="C14" s="71" t="s">
        <v>14</v>
      </c>
      <c r="D14" s="95">
        <v>2</v>
      </c>
      <c r="E14" s="77" t="s">
        <v>497</v>
      </c>
      <c r="F14" s="96"/>
      <c r="G14" s="96"/>
      <c r="H14" s="96"/>
      <c r="I14" s="100"/>
      <c r="J14" s="100"/>
      <c r="K14" s="100"/>
      <c r="L14" s="100">
        <v>2294</v>
      </c>
      <c r="M14" s="96"/>
      <c r="N14" s="96"/>
      <c r="O14" s="95">
        <f t="shared" si="2"/>
        <v>2294</v>
      </c>
      <c r="P14" s="95">
        <f t="shared" si="3"/>
        <v>204079</v>
      </c>
    </row>
    <row r="15" spans="1:16" s="22" customFormat="1" ht="19.5" customHeight="1">
      <c r="A15" s="98">
        <v>7</v>
      </c>
      <c r="B15" s="98">
        <v>30</v>
      </c>
      <c r="C15" s="71" t="s">
        <v>14</v>
      </c>
      <c r="D15" s="95">
        <v>2</v>
      </c>
      <c r="E15" s="77" t="s">
        <v>499</v>
      </c>
      <c r="F15" s="96"/>
      <c r="G15" s="96">
        <v>1980</v>
      </c>
      <c r="H15" s="96"/>
      <c r="I15" s="100"/>
      <c r="J15" s="100"/>
      <c r="K15" s="100"/>
      <c r="L15" s="100"/>
      <c r="M15" s="96"/>
      <c r="N15" s="96"/>
      <c r="O15" s="95">
        <f t="shared" si="2"/>
        <v>1980</v>
      </c>
      <c r="P15" s="95">
        <f t="shared" si="3"/>
        <v>202099</v>
      </c>
    </row>
    <row r="16" spans="1:16" s="22" customFormat="1" ht="19.5" customHeight="1">
      <c r="A16" s="98">
        <v>7</v>
      </c>
      <c r="B16" s="98">
        <v>30</v>
      </c>
      <c r="C16" s="71" t="s">
        <v>14</v>
      </c>
      <c r="D16" s="95">
        <v>2</v>
      </c>
      <c r="E16" s="77" t="s">
        <v>500</v>
      </c>
      <c r="F16" s="96"/>
      <c r="G16" s="100"/>
      <c r="H16" s="100">
        <v>4500</v>
      </c>
      <c r="I16" s="100"/>
      <c r="J16" s="100"/>
      <c r="K16" s="100"/>
      <c r="L16" s="100"/>
      <c r="M16" s="96"/>
      <c r="N16" s="96"/>
      <c r="O16" s="95">
        <f t="shared" si="2"/>
        <v>4500</v>
      </c>
      <c r="P16" s="95">
        <f t="shared" si="3"/>
        <v>197599</v>
      </c>
    </row>
    <row r="17" spans="1:16" s="22" customFormat="1" ht="19.5" customHeight="1">
      <c r="A17" s="98">
        <v>7</v>
      </c>
      <c r="B17" s="98">
        <v>30</v>
      </c>
      <c r="C17" s="71" t="s">
        <v>13</v>
      </c>
      <c r="D17" s="95">
        <v>2</v>
      </c>
      <c r="E17" s="77" t="s">
        <v>502</v>
      </c>
      <c r="F17" s="96">
        <v>540</v>
      </c>
      <c r="G17" s="100"/>
      <c r="H17" s="100"/>
      <c r="I17" s="100"/>
      <c r="J17" s="100"/>
      <c r="K17" s="100"/>
      <c r="L17" s="100"/>
      <c r="M17" s="96"/>
      <c r="N17" s="96"/>
      <c r="O17" s="95">
        <f t="shared" si="2"/>
        <v>0</v>
      </c>
      <c r="P17" s="95">
        <f t="shared" si="3"/>
        <v>198139</v>
      </c>
    </row>
    <row r="18" spans="1:16" s="22" customFormat="1" ht="19.5" customHeight="1">
      <c r="A18" s="98">
        <v>7</v>
      </c>
      <c r="B18" s="98">
        <v>30</v>
      </c>
      <c r="C18" s="71" t="s">
        <v>13</v>
      </c>
      <c r="D18" s="95">
        <v>2</v>
      </c>
      <c r="E18" s="77" t="s">
        <v>503</v>
      </c>
      <c r="F18" s="96">
        <v>510</v>
      </c>
      <c r="G18" s="100"/>
      <c r="H18" s="100"/>
      <c r="I18" s="100"/>
      <c r="J18" s="100"/>
      <c r="K18" s="100"/>
      <c r="L18" s="100"/>
      <c r="M18" s="96"/>
      <c r="N18" s="96"/>
      <c r="O18" s="95"/>
      <c r="P18" s="95"/>
    </row>
    <row r="19" spans="1:16" s="22" customFormat="1" ht="19.5" customHeight="1">
      <c r="A19" s="98">
        <v>7</v>
      </c>
      <c r="B19" s="98">
        <v>30</v>
      </c>
      <c r="C19" s="71" t="s">
        <v>13</v>
      </c>
      <c r="D19" s="95">
        <v>2</v>
      </c>
      <c r="E19" s="19" t="s">
        <v>504</v>
      </c>
      <c r="F19" s="96">
        <v>2100</v>
      </c>
      <c r="G19" s="100"/>
      <c r="H19" s="100"/>
      <c r="I19" s="100"/>
      <c r="J19" s="100"/>
      <c r="K19" s="100"/>
      <c r="L19" s="100"/>
      <c r="M19" s="96"/>
      <c r="N19" s="96"/>
      <c r="O19" s="95"/>
      <c r="P19" s="95"/>
    </row>
    <row r="20" spans="1:16" s="22" customFormat="1" ht="19.5" customHeight="1">
      <c r="A20" s="2"/>
      <c r="B20" s="2"/>
      <c r="C20" s="1"/>
      <c r="D20" s="1"/>
      <c r="E20" s="106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22" customFormat="1" ht="19.5" customHeight="1">
      <c r="A21" s="2"/>
      <c r="B21" s="2"/>
      <c r="C21" s="1"/>
      <c r="D21" s="1"/>
      <c r="E21" s="1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22" customFormat="1" ht="18" customHeight="1">
      <c r="A22" s="2"/>
      <c r="B22" s="2"/>
      <c r="C22" s="1"/>
      <c r="D22" s="1"/>
      <c r="E22" s="1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22" customFormat="1" ht="19.5" customHeight="1" hidden="1">
      <c r="A23" s="2"/>
      <c r="B23" s="2"/>
      <c r="C23" s="1"/>
      <c r="D23" s="1"/>
      <c r="E23" s="15"/>
      <c r="F23" s="95"/>
      <c r="G23" s="95"/>
      <c r="H23" s="95"/>
      <c r="I23" s="95"/>
      <c r="J23" s="95"/>
      <c r="K23" s="95"/>
      <c r="L23" s="95"/>
      <c r="M23" s="95"/>
      <c r="N23" s="95"/>
      <c r="O23" s="95">
        <f t="shared" si="0"/>
        <v>0</v>
      </c>
      <c r="P23" s="95">
        <f t="shared" si="1"/>
        <v>0</v>
      </c>
    </row>
    <row r="24" spans="1:16" s="22" customFormat="1" ht="19.5" customHeight="1" hidden="1">
      <c r="A24" s="2"/>
      <c r="B24" s="2"/>
      <c r="C24" s="1"/>
      <c r="D24" s="1"/>
      <c r="E24" s="15"/>
      <c r="F24" s="95"/>
      <c r="G24" s="95"/>
      <c r="H24" s="95"/>
      <c r="I24" s="95"/>
      <c r="J24" s="95"/>
      <c r="K24" s="95"/>
      <c r="L24" s="95"/>
      <c r="M24" s="95"/>
      <c r="N24" s="95"/>
      <c r="O24" s="95">
        <f t="shared" si="0"/>
        <v>0</v>
      </c>
      <c r="P24" s="95">
        <f t="shared" si="1"/>
        <v>0</v>
      </c>
    </row>
    <row r="25" spans="1:16" s="22" customFormat="1" ht="19.5" customHeight="1" hidden="1">
      <c r="A25" s="2"/>
      <c r="B25" s="2"/>
      <c r="C25" s="1"/>
      <c r="D25" s="1"/>
      <c r="E25" s="15"/>
      <c r="F25" s="95"/>
      <c r="G25" s="95"/>
      <c r="H25" s="95"/>
      <c r="I25" s="95"/>
      <c r="J25" s="95"/>
      <c r="K25" s="95"/>
      <c r="L25" s="95"/>
      <c r="M25" s="95"/>
      <c r="N25" s="95"/>
      <c r="O25" s="95">
        <f t="shared" si="0"/>
        <v>0</v>
      </c>
      <c r="P25" s="95">
        <f t="shared" si="1"/>
        <v>0</v>
      </c>
    </row>
    <row r="26" spans="1:16" s="22" customFormat="1" ht="19.5" customHeight="1" hidden="1">
      <c r="A26" s="2"/>
      <c r="B26" s="2"/>
      <c r="C26" s="1"/>
      <c r="D26" s="1"/>
      <c r="E26" s="15"/>
      <c r="F26" s="95"/>
      <c r="G26" s="95"/>
      <c r="H26" s="95"/>
      <c r="I26" s="95"/>
      <c r="J26" s="95"/>
      <c r="K26" s="95"/>
      <c r="L26" s="95"/>
      <c r="M26" s="95"/>
      <c r="N26" s="95"/>
      <c r="O26" s="95">
        <f t="shared" si="0"/>
        <v>0</v>
      </c>
      <c r="P26" s="95">
        <f t="shared" si="1"/>
        <v>0</v>
      </c>
    </row>
    <row r="27" spans="1:16" s="22" customFormat="1" ht="19.5" customHeight="1" hidden="1">
      <c r="A27" s="2"/>
      <c r="B27" s="2"/>
      <c r="C27" s="1"/>
      <c r="D27" s="1"/>
      <c r="E27" s="15"/>
      <c r="F27" s="95"/>
      <c r="G27" s="95"/>
      <c r="H27" s="95"/>
      <c r="I27" s="95"/>
      <c r="J27" s="95"/>
      <c r="K27" s="95"/>
      <c r="L27" s="95"/>
      <c r="M27" s="95"/>
      <c r="N27" s="95"/>
      <c r="O27" s="95">
        <f t="shared" si="0"/>
        <v>0</v>
      </c>
      <c r="P27" s="95">
        <f t="shared" si="1"/>
        <v>0</v>
      </c>
    </row>
    <row r="28" spans="1:16" s="22" customFormat="1" ht="19.5" customHeight="1" hidden="1">
      <c r="A28" s="2"/>
      <c r="B28" s="2"/>
      <c r="C28" s="1"/>
      <c r="D28" s="1"/>
      <c r="E28" s="15"/>
      <c r="F28" s="95"/>
      <c r="G28" s="95"/>
      <c r="H28" s="95"/>
      <c r="I28" s="95"/>
      <c r="J28" s="95"/>
      <c r="K28" s="95"/>
      <c r="L28" s="95"/>
      <c r="M28" s="95"/>
      <c r="N28" s="95"/>
      <c r="O28" s="95">
        <f t="shared" si="0"/>
        <v>0</v>
      </c>
      <c r="P28" s="95">
        <f t="shared" si="1"/>
        <v>0</v>
      </c>
    </row>
    <row r="29" spans="1:16" s="22" customFormat="1" ht="19.5" customHeight="1" hidden="1">
      <c r="A29" s="2"/>
      <c r="B29" s="2"/>
      <c r="C29" s="1"/>
      <c r="D29" s="1"/>
      <c r="E29" s="15"/>
      <c r="F29" s="95"/>
      <c r="G29" s="95"/>
      <c r="H29" s="95"/>
      <c r="I29" s="95"/>
      <c r="J29" s="95"/>
      <c r="K29" s="95"/>
      <c r="L29" s="95"/>
      <c r="M29" s="95"/>
      <c r="N29" s="95"/>
      <c r="O29" s="95">
        <f t="shared" si="0"/>
        <v>0</v>
      </c>
      <c r="P29" s="95">
        <f t="shared" si="1"/>
        <v>0</v>
      </c>
    </row>
    <row r="30" spans="1:16" s="22" customFormat="1" ht="19.5" customHeight="1" hidden="1">
      <c r="A30" s="2"/>
      <c r="B30" s="2"/>
      <c r="C30" s="1"/>
      <c r="D30" s="1"/>
      <c r="E30" s="15"/>
      <c r="F30" s="95"/>
      <c r="G30" s="95"/>
      <c r="H30" s="95"/>
      <c r="I30" s="95"/>
      <c r="J30" s="95"/>
      <c r="K30" s="95"/>
      <c r="L30" s="95"/>
      <c r="M30" s="95"/>
      <c r="N30" s="95"/>
      <c r="O30" s="95">
        <f t="shared" si="0"/>
        <v>0</v>
      </c>
      <c r="P30" s="95">
        <f t="shared" si="1"/>
        <v>0</v>
      </c>
    </row>
    <row r="31" spans="1:16" s="22" customFormat="1" ht="19.5" customHeight="1" hidden="1">
      <c r="A31" s="2"/>
      <c r="B31" s="2"/>
      <c r="C31" s="1"/>
      <c r="D31" s="1"/>
      <c r="E31" s="15"/>
      <c r="F31" s="95"/>
      <c r="G31" s="95"/>
      <c r="H31" s="95"/>
      <c r="I31" s="95"/>
      <c r="J31" s="95"/>
      <c r="K31" s="95"/>
      <c r="L31" s="95"/>
      <c r="M31" s="95"/>
      <c r="N31" s="95"/>
      <c r="O31" s="95">
        <f t="shared" si="0"/>
        <v>0</v>
      </c>
      <c r="P31" s="95">
        <f t="shared" si="1"/>
        <v>0</v>
      </c>
    </row>
    <row r="32" spans="1:16" s="22" customFormat="1" ht="19.5" customHeight="1" hidden="1">
      <c r="A32" s="2"/>
      <c r="B32" s="2"/>
      <c r="C32" s="1"/>
      <c r="D32" s="1"/>
      <c r="E32" s="15"/>
      <c r="F32" s="95"/>
      <c r="G32" s="95"/>
      <c r="H32" s="95"/>
      <c r="I32" s="95"/>
      <c r="J32" s="95"/>
      <c r="K32" s="95"/>
      <c r="L32" s="95"/>
      <c r="M32" s="95"/>
      <c r="N32" s="95"/>
      <c r="O32" s="95">
        <f t="shared" si="0"/>
        <v>0</v>
      </c>
      <c r="P32" s="95">
        <f t="shared" si="1"/>
        <v>0</v>
      </c>
    </row>
    <row r="33" spans="1:16" s="22" customFormat="1" ht="19.5" customHeight="1" hidden="1">
      <c r="A33" s="2"/>
      <c r="B33" s="2"/>
      <c r="C33" s="1"/>
      <c r="D33" s="1"/>
      <c r="E33" s="15"/>
      <c r="F33" s="95"/>
      <c r="G33" s="95"/>
      <c r="H33" s="95"/>
      <c r="I33" s="95"/>
      <c r="J33" s="95"/>
      <c r="K33" s="95"/>
      <c r="L33" s="95"/>
      <c r="M33" s="95"/>
      <c r="N33" s="95"/>
      <c r="O33" s="95">
        <f t="shared" si="0"/>
        <v>0</v>
      </c>
      <c r="P33" s="95">
        <f t="shared" si="1"/>
        <v>0</v>
      </c>
    </row>
    <row r="34" spans="1:16" s="22" customFormat="1" ht="15" customHeight="1" hidden="1">
      <c r="A34" s="2"/>
      <c r="B34" s="2"/>
      <c r="C34" s="1"/>
      <c r="D34" s="1"/>
      <c r="E34" s="15"/>
      <c r="F34" s="95"/>
      <c r="G34" s="95"/>
      <c r="H34" s="95"/>
      <c r="I34" s="95"/>
      <c r="J34" s="95"/>
      <c r="K34" s="95"/>
      <c r="L34" s="95"/>
      <c r="M34" s="95"/>
      <c r="N34" s="95"/>
      <c r="O34" s="95">
        <f t="shared" si="0"/>
        <v>0</v>
      </c>
      <c r="P34" s="95">
        <f t="shared" si="1"/>
        <v>0</v>
      </c>
    </row>
    <row r="35" spans="1:16" s="22" customFormat="1" ht="19.5" customHeight="1" hidden="1">
      <c r="A35" s="2"/>
      <c r="B35" s="2"/>
      <c r="C35" s="1"/>
      <c r="D35" s="1"/>
      <c r="E35" s="15"/>
      <c r="F35" s="95"/>
      <c r="G35" s="95"/>
      <c r="H35" s="95"/>
      <c r="I35" s="95"/>
      <c r="J35" s="95"/>
      <c r="K35" s="95"/>
      <c r="L35" s="95"/>
      <c r="M35" s="95"/>
      <c r="N35" s="95"/>
      <c r="O35" s="95">
        <f t="shared" si="0"/>
        <v>0</v>
      </c>
      <c r="P35" s="95">
        <f t="shared" si="1"/>
        <v>0</v>
      </c>
    </row>
    <row r="36" spans="1:16" s="22" customFormat="1" ht="19.5" customHeight="1" hidden="1">
      <c r="A36" s="2"/>
      <c r="B36" s="2"/>
      <c r="C36" s="1"/>
      <c r="D36" s="1"/>
      <c r="E36" s="15"/>
      <c r="F36" s="95"/>
      <c r="G36" s="95"/>
      <c r="H36" s="95"/>
      <c r="I36" s="95"/>
      <c r="J36" s="95"/>
      <c r="K36" s="95"/>
      <c r="L36" s="95"/>
      <c r="M36" s="95"/>
      <c r="N36" s="95"/>
      <c r="O36" s="95">
        <f t="shared" si="0"/>
        <v>0</v>
      </c>
      <c r="P36" s="95">
        <f t="shared" si="1"/>
        <v>0</v>
      </c>
    </row>
    <row r="37" spans="1:16" s="22" customFormat="1" ht="19.5" customHeight="1" hidden="1">
      <c r="A37" s="2"/>
      <c r="B37" s="2"/>
      <c r="C37" s="1"/>
      <c r="D37" s="1"/>
      <c r="E37" s="15"/>
      <c r="F37" s="95"/>
      <c r="G37" s="95"/>
      <c r="H37" s="95"/>
      <c r="I37" s="95"/>
      <c r="J37" s="95"/>
      <c r="K37" s="95"/>
      <c r="L37" s="95"/>
      <c r="M37" s="95"/>
      <c r="N37" s="95"/>
      <c r="O37" s="95">
        <f t="shared" si="0"/>
        <v>0</v>
      </c>
      <c r="P37" s="95">
        <f t="shared" si="1"/>
        <v>0</v>
      </c>
    </row>
    <row r="38" spans="1:16" s="22" customFormat="1" ht="19.5" customHeight="1" hidden="1">
      <c r="A38" s="2"/>
      <c r="B38" s="2"/>
      <c r="C38" s="1"/>
      <c r="D38" s="1"/>
      <c r="E38" s="15"/>
      <c r="F38" s="95"/>
      <c r="G38" s="95"/>
      <c r="H38" s="95"/>
      <c r="I38" s="95"/>
      <c r="J38" s="95"/>
      <c r="K38" s="95"/>
      <c r="L38" s="95"/>
      <c r="M38" s="95"/>
      <c r="N38" s="95"/>
      <c r="O38" s="95">
        <f t="shared" si="0"/>
        <v>0</v>
      </c>
      <c r="P38" s="95">
        <f t="shared" si="1"/>
        <v>0</v>
      </c>
    </row>
    <row r="39" spans="1:16" s="22" customFormat="1" ht="19.5" customHeight="1" hidden="1">
      <c r="A39" s="2"/>
      <c r="B39" s="2"/>
      <c r="C39" s="1"/>
      <c r="D39" s="1"/>
      <c r="E39" s="15"/>
      <c r="F39" s="95"/>
      <c r="G39" s="95"/>
      <c r="H39" s="95"/>
      <c r="I39" s="95"/>
      <c r="J39" s="95"/>
      <c r="K39" s="95"/>
      <c r="L39" s="95"/>
      <c r="M39" s="95"/>
      <c r="N39" s="95"/>
      <c r="O39" s="95">
        <f t="shared" si="0"/>
        <v>0</v>
      </c>
      <c r="P39" s="95">
        <f t="shared" si="1"/>
        <v>0</v>
      </c>
    </row>
    <row r="40" spans="1:16" s="22" customFormat="1" ht="19.5" customHeight="1" hidden="1">
      <c r="A40" s="2"/>
      <c r="B40" s="2"/>
      <c r="C40" s="1"/>
      <c r="D40" s="1"/>
      <c r="E40" s="15"/>
      <c r="F40" s="95"/>
      <c r="G40" s="95"/>
      <c r="H40" s="95"/>
      <c r="I40" s="95"/>
      <c r="J40" s="95"/>
      <c r="K40" s="95"/>
      <c r="L40" s="95"/>
      <c r="M40" s="95"/>
      <c r="N40" s="95"/>
      <c r="O40" s="95">
        <f t="shared" si="0"/>
        <v>0</v>
      </c>
      <c r="P40" s="95">
        <f t="shared" si="1"/>
        <v>0</v>
      </c>
    </row>
    <row r="41" spans="1:16" s="22" customFormat="1" ht="19.5" customHeight="1" hidden="1">
      <c r="A41" s="2"/>
      <c r="B41" s="2"/>
      <c r="C41" s="1"/>
      <c r="D41" s="1"/>
      <c r="E41" s="15"/>
      <c r="F41" s="95"/>
      <c r="G41" s="95"/>
      <c r="H41" s="95"/>
      <c r="I41" s="95"/>
      <c r="J41" s="95"/>
      <c r="K41" s="95"/>
      <c r="L41" s="95"/>
      <c r="M41" s="95"/>
      <c r="N41" s="95"/>
      <c r="O41" s="95">
        <f t="shared" si="0"/>
        <v>0</v>
      </c>
      <c r="P41" s="95">
        <f t="shared" si="1"/>
        <v>0</v>
      </c>
    </row>
    <row r="42" spans="1:16" s="22" customFormat="1" ht="19.5" customHeight="1" hidden="1">
      <c r="A42" s="2"/>
      <c r="B42" s="2"/>
      <c r="C42" s="1"/>
      <c r="D42" s="1"/>
      <c r="E42" s="16"/>
      <c r="F42" s="95"/>
      <c r="G42" s="95"/>
      <c r="H42" s="95"/>
      <c r="I42" s="95"/>
      <c r="J42" s="95"/>
      <c r="K42" s="95"/>
      <c r="L42" s="95"/>
      <c r="M42" s="95"/>
      <c r="N42" s="95"/>
      <c r="O42" s="95">
        <f t="shared" si="0"/>
        <v>0</v>
      </c>
      <c r="P42" s="95">
        <f t="shared" si="1"/>
        <v>0</v>
      </c>
    </row>
    <row r="43" spans="1:16" s="22" customFormat="1" ht="19.5" customHeight="1" hidden="1">
      <c r="A43" s="2"/>
      <c r="B43" s="2"/>
      <c r="C43" s="1"/>
      <c r="D43" s="1"/>
      <c r="E43" s="17"/>
      <c r="F43" s="95"/>
      <c r="G43" s="95"/>
      <c r="H43" s="95"/>
      <c r="I43" s="95"/>
      <c r="J43" s="95"/>
      <c r="K43" s="95"/>
      <c r="L43" s="95"/>
      <c r="M43" s="95"/>
      <c r="N43" s="95"/>
      <c r="O43" s="95">
        <f t="shared" si="0"/>
        <v>0</v>
      </c>
      <c r="P43" s="95">
        <f t="shared" si="1"/>
        <v>0</v>
      </c>
    </row>
    <row r="44" spans="1:16" s="22" customFormat="1" ht="19.5" customHeight="1" hidden="1">
      <c r="A44" s="2"/>
      <c r="B44" s="2"/>
      <c r="C44" s="1"/>
      <c r="D44" s="1"/>
      <c r="E44" s="17"/>
      <c r="F44" s="95"/>
      <c r="G44" s="95"/>
      <c r="H44" s="95"/>
      <c r="I44" s="95"/>
      <c r="J44" s="95"/>
      <c r="K44" s="95"/>
      <c r="L44" s="95"/>
      <c r="M44" s="95"/>
      <c r="N44" s="95"/>
      <c r="O44" s="95">
        <f t="shared" si="0"/>
        <v>0</v>
      </c>
      <c r="P44" s="95">
        <f t="shared" si="1"/>
        <v>0</v>
      </c>
    </row>
    <row r="45" spans="1:16" s="22" customFormat="1" ht="19.5" customHeight="1" hidden="1">
      <c r="A45" s="2"/>
      <c r="B45" s="2"/>
      <c r="C45" s="1"/>
      <c r="D45" s="1"/>
      <c r="E45" s="17"/>
      <c r="F45" s="95"/>
      <c r="G45" s="95"/>
      <c r="H45" s="95"/>
      <c r="I45" s="95"/>
      <c r="J45" s="95"/>
      <c r="K45" s="95"/>
      <c r="L45" s="95"/>
      <c r="M45" s="95"/>
      <c r="N45" s="95"/>
      <c r="O45" s="95">
        <f t="shared" si="0"/>
        <v>0</v>
      </c>
      <c r="P45" s="95">
        <f t="shared" si="1"/>
        <v>0</v>
      </c>
    </row>
    <row r="46" spans="1:16" s="22" customFormat="1" ht="19.5" customHeight="1" hidden="1">
      <c r="A46" s="2"/>
      <c r="B46" s="2"/>
      <c r="C46" s="1"/>
      <c r="D46" s="1"/>
      <c r="E46" s="17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s="22" customFormat="1" ht="19.5" customHeight="1" hidden="1">
      <c r="A47" s="2"/>
      <c r="B47" s="2"/>
      <c r="C47" s="1"/>
      <c r="D47" s="1"/>
      <c r="E47" s="17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23" customFormat="1" ht="19.5" customHeight="1">
      <c r="A48" s="24"/>
      <c r="B48" s="24"/>
      <c r="C48" s="25"/>
      <c r="D48" s="11"/>
      <c r="E48" s="10" t="s">
        <v>27</v>
      </c>
      <c r="F48" s="101">
        <f>SUM(F4:F47)</f>
        <v>448737</v>
      </c>
      <c r="G48" s="101">
        <f>SUM(G5:G47)</f>
        <v>16917</v>
      </c>
      <c r="H48" s="101">
        <f aca="true" t="shared" si="4" ref="H48:N48">SUM(H5:H47)</f>
        <v>183262</v>
      </c>
      <c r="I48" s="101">
        <f t="shared" si="4"/>
        <v>0</v>
      </c>
      <c r="J48" s="101">
        <f t="shared" si="4"/>
        <v>0</v>
      </c>
      <c r="K48" s="101">
        <f t="shared" si="4"/>
        <v>45153</v>
      </c>
      <c r="L48" s="101">
        <f t="shared" si="4"/>
        <v>2294</v>
      </c>
      <c r="M48" s="101">
        <f t="shared" si="4"/>
        <v>0</v>
      </c>
      <c r="N48" s="101">
        <f t="shared" si="4"/>
        <v>362</v>
      </c>
      <c r="O48" s="101">
        <f t="shared" si="0"/>
        <v>247988</v>
      </c>
      <c r="P48" s="95">
        <f>F48-O48</f>
        <v>200749</v>
      </c>
    </row>
    <row r="49" spans="1:16" s="23" customFormat="1" ht="19.5" customHeight="1">
      <c r="A49" s="24"/>
      <c r="B49" s="24"/>
      <c r="C49" s="25"/>
      <c r="D49" s="11"/>
      <c r="E49" s="10" t="s">
        <v>28</v>
      </c>
      <c r="F49" s="101">
        <f>F48</f>
        <v>448737</v>
      </c>
      <c r="G49" s="101">
        <f aca="true" t="shared" si="5" ref="G49:N49">G48</f>
        <v>16917</v>
      </c>
      <c r="H49" s="101">
        <f t="shared" si="5"/>
        <v>183262</v>
      </c>
      <c r="I49" s="101">
        <f t="shared" si="5"/>
        <v>0</v>
      </c>
      <c r="J49" s="101">
        <f t="shared" si="5"/>
        <v>0</v>
      </c>
      <c r="K49" s="101">
        <f t="shared" si="5"/>
        <v>45153</v>
      </c>
      <c r="L49" s="101">
        <f t="shared" si="5"/>
        <v>2294</v>
      </c>
      <c r="M49" s="101">
        <f t="shared" si="5"/>
        <v>0</v>
      </c>
      <c r="N49" s="101">
        <f t="shared" si="5"/>
        <v>362</v>
      </c>
      <c r="O49" s="101">
        <f t="shared" si="0"/>
        <v>247988</v>
      </c>
      <c r="P49" s="101">
        <f>F49-O49</f>
        <v>200749</v>
      </c>
    </row>
    <row r="50" spans="1:16" ht="44.25" customHeight="1">
      <c r="A50" s="72"/>
      <c r="B50" s="72"/>
      <c r="C50" s="72"/>
      <c r="D50" s="72"/>
      <c r="E50" s="72"/>
      <c r="F50" s="72" t="s">
        <v>505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s="21" customFormat="1" ht="60" customHeight="1">
      <c r="A51" s="102"/>
      <c r="B51" s="102"/>
      <c r="C51" s="102"/>
      <c r="D51" s="102"/>
      <c r="E51" s="103" t="s">
        <v>157</v>
      </c>
      <c r="F51" s="104" t="s">
        <v>32</v>
      </c>
      <c r="G51" s="104" t="s">
        <v>73</v>
      </c>
      <c r="H51" s="104" t="s">
        <v>165</v>
      </c>
      <c r="I51" s="104" t="s">
        <v>156</v>
      </c>
      <c r="J51" s="104" t="s">
        <v>167</v>
      </c>
      <c r="K51" s="104" t="s">
        <v>33</v>
      </c>
      <c r="L51" s="104"/>
      <c r="M51" s="104"/>
      <c r="N51" s="104"/>
      <c r="O51" s="420" t="s">
        <v>153</v>
      </c>
      <c r="P51" s="421"/>
    </row>
    <row r="52" spans="1:16" ht="41.25" customHeight="1">
      <c r="A52" s="105"/>
      <c r="B52" s="105"/>
      <c r="C52" s="105"/>
      <c r="D52" s="105"/>
      <c r="E52" s="18"/>
      <c r="F52" s="95">
        <v>5050</v>
      </c>
      <c r="G52" s="95"/>
      <c r="H52" s="95"/>
      <c r="I52" s="96"/>
      <c r="J52" s="96"/>
      <c r="K52" s="96"/>
      <c r="L52" s="95"/>
      <c r="M52" s="97"/>
      <c r="N52" s="97"/>
      <c r="O52" s="422">
        <f>SUM(F52:N52)</f>
        <v>5050</v>
      </c>
      <c r="P52" s="423"/>
    </row>
  </sheetData>
  <sheetProtection/>
  <mergeCells count="9">
    <mergeCell ref="I1:J1"/>
    <mergeCell ref="O51:P51"/>
    <mergeCell ref="O52:P52"/>
    <mergeCell ref="A2:B2"/>
    <mergeCell ref="C2:D2"/>
    <mergeCell ref="E2:E3"/>
    <mergeCell ref="G2:O2"/>
    <mergeCell ref="P2:P3"/>
    <mergeCell ref="A1:H1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D15" sqref="D15"/>
    </sheetView>
  </sheetViews>
  <sheetFormatPr defaultColWidth="8.875" defaultRowHeight="16.5"/>
  <cols>
    <col min="1" max="1" width="13.875" style="63" customWidth="1"/>
    <col min="2" max="2" width="12.625" style="69" customWidth="1"/>
    <col min="3" max="3" width="38.375" style="63" customWidth="1"/>
    <col min="4" max="4" width="16.00390625" style="63" customWidth="1"/>
    <col min="5" max="5" width="13.625" style="69" customWidth="1"/>
    <col min="6" max="6" width="12.625" style="63" customWidth="1"/>
    <col min="7" max="7" width="13.25390625" style="69" customWidth="1"/>
    <col min="8" max="8" width="11.75390625" style="63" customWidth="1"/>
    <col min="9" max="16384" width="8.875" style="63" customWidth="1"/>
  </cols>
  <sheetData>
    <row r="1" spans="1:8" ht="25.5">
      <c r="A1" s="426" t="str">
        <f>'基本資料'!A1</f>
        <v>嘉義縣立義竹國民中學</v>
      </c>
      <c r="B1" s="426"/>
      <c r="C1" s="426"/>
      <c r="D1" s="112" t="str">
        <f>'基本資料'!A4</f>
        <v>102年7月份</v>
      </c>
      <c r="E1" s="112" t="s">
        <v>203</v>
      </c>
      <c r="F1" s="112"/>
      <c r="G1" s="112"/>
      <c r="H1" s="112"/>
    </row>
    <row r="2" spans="1:8" ht="25.5" customHeight="1">
      <c r="A2" s="424" t="s">
        <v>60</v>
      </c>
      <c r="B2" s="424"/>
      <c r="C2" s="424"/>
      <c r="D2" s="424" t="s">
        <v>200</v>
      </c>
      <c r="E2" s="424"/>
      <c r="F2" s="424"/>
      <c r="G2" s="424" t="s">
        <v>62</v>
      </c>
      <c r="H2" s="424"/>
    </row>
    <row r="3" spans="1:8" ht="25.5" customHeight="1">
      <c r="A3" s="4" t="s">
        <v>63</v>
      </c>
      <c r="B3" s="64" t="s">
        <v>64</v>
      </c>
      <c r="C3" s="4" t="s">
        <v>65</v>
      </c>
      <c r="D3" s="4" t="s">
        <v>66</v>
      </c>
      <c r="E3" s="64" t="s">
        <v>67</v>
      </c>
      <c r="F3" s="4" t="s">
        <v>68</v>
      </c>
      <c r="G3" s="64" t="s">
        <v>67</v>
      </c>
      <c r="H3" s="4" t="s">
        <v>68</v>
      </c>
    </row>
    <row r="4" spans="1:8" ht="25.5" customHeight="1">
      <c r="A4" s="4" t="s">
        <v>69</v>
      </c>
      <c r="B4" s="65">
        <f>'07分類帳'!P4</f>
        <v>443687</v>
      </c>
      <c r="C4" s="427" t="s">
        <v>170</v>
      </c>
      <c r="D4" s="4" t="s">
        <v>70</v>
      </c>
      <c r="E4" s="65">
        <f>'07分類帳'!G48</f>
        <v>16917</v>
      </c>
      <c r="F4" s="66">
        <f>E4/(E13-E8)</f>
        <v>0.08340276579485789</v>
      </c>
      <c r="G4" s="65">
        <f>'07分類帳'!G49</f>
        <v>16917</v>
      </c>
      <c r="H4" s="66">
        <f>G4/(G13-G8)</f>
        <v>0.08340276579485789</v>
      </c>
    </row>
    <row r="5" spans="1:8" ht="25.5" customHeight="1">
      <c r="A5" s="4" t="s">
        <v>71</v>
      </c>
      <c r="B5" s="65">
        <f>'07分類帳'!F52</f>
        <v>5050</v>
      </c>
      <c r="C5" s="428"/>
      <c r="D5" s="4" t="s">
        <v>72</v>
      </c>
      <c r="E5" s="65">
        <f>'07分類帳'!H48</f>
        <v>183262</v>
      </c>
      <c r="F5" s="66">
        <f>E5/(E13-E8)</f>
        <v>0.9035028471417654</v>
      </c>
      <c r="G5" s="65">
        <f>'07分類帳'!H49</f>
        <v>183262</v>
      </c>
      <c r="H5" s="66">
        <f>G5/(G13-G8)</f>
        <v>0.9035028471417654</v>
      </c>
    </row>
    <row r="6" spans="1:8" ht="29.25" customHeight="1">
      <c r="A6" s="5" t="s">
        <v>73</v>
      </c>
      <c r="B6" s="65">
        <f>'07分類帳'!G52</f>
        <v>0</v>
      </c>
      <c r="C6" s="428"/>
      <c r="D6" s="4" t="s">
        <v>74</v>
      </c>
      <c r="E6" s="65">
        <f>'07分類帳'!I48</f>
        <v>0</v>
      </c>
      <c r="F6" s="66">
        <f>E6/(E13-E8)</f>
        <v>0</v>
      </c>
      <c r="G6" s="65">
        <f>'07分類帳'!I49</f>
        <v>0</v>
      </c>
      <c r="H6" s="66">
        <f>G6/(G13-G8)</f>
        <v>0</v>
      </c>
    </row>
    <row r="7" spans="1:8" ht="31.5">
      <c r="A7" s="73" t="s">
        <v>165</v>
      </c>
      <c r="B7" s="65">
        <f>'07分類帳'!H50</f>
        <v>0</v>
      </c>
      <c r="C7" s="428"/>
      <c r="D7" s="4" t="s">
        <v>9</v>
      </c>
      <c r="E7" s="65">
        <f>'07分類帳'!J48</f>
        <v>0</v>
      </c>
      <c r="F7" s="66">
        <f>E7/(E13-E8)</f>
        <v>0</v>
      </c>
      <c r="G7" s="65">
        <f>'07分類帳'!J49</f>
        <v>0</v>
      </c>
      <c r="H7" s="66">
        <f>G7/(G13-G8)</f>
        <v>0</v>
      </c>
    </row>
    <row r="8" spans="1:8" ht="31.5">
      <c r="A8" s="73" t="s">
        <v>155</v>
      </c>
      <c r="B8" s="65">
        <f>'07分類帳'!I50</f>
        <v>0</v>
      </c>
      <c r="C8" s="428"/>
      <c r="D8" s="4" t="s">
        <v>16</v>
      </c>
      <c r="E8" s="65">
        <f>'07分類帳'!K48</f>
        <v>45153</v>
      </c>
      <c r="F8" s="66"/>
      <c r="G8" s="65">
        <f>'07分類帳'!K49</f>
        <v>45153</v>
      </c>
      <c r="H8" s="66"/>
    </row>
    <row r="9" spans="1:8" ht="32.25" customHeight="1">
      <c r="A9" s="47" t="s">
        <v>167</v>
      </c>
      <c r="B9" s="65">
        <f>'07分類帳'!J50</f>
        <v>0</v>
      </c>
      <c r="C9" s="428"/>
      <c r="D9" s="4" t="s">
        <v>75</v>
      </c>
      <c r="E9" s="65">
        <f>'07分類帳'!L48</f>
        <v>2294</v>
      </c>
      <c r="F9" s="66">
        <f>E9/(E13-E8)</f>
        <v>0.011309685212118224</v>
      </c>
      <c r="G9" s="65">
        <f>'07分類帳'!L49</f>
        <v>2294</v>
      </c>
      <c r="H9" s="66">
        <f>G9/(G13-G8)</f>
        <v>0.011309685212118224</v>
      </c>
    </row>
    <row r="10" spans="1:8" ht="35.25" customHeight="1">
      <c r="A10" s="4" t="s">
        <v>144</v>
      </c>
      <c r="B10" s="65">
        <f>'07分類帳'!K50</f>
        <v>0</v>
      </c>
      <c r="C10" s="428"/>
      <c r="D10" s="4" t="s">
        <v>76</v>
      </c>
      <c r="E10" s="65">
        <f>'07分類帳'!M48</f>
        <v>0</v>
      </c>
      <c r="F10" s="66">
        <f>E10/(E13-E8)</f>
        <v>0</v>
      </c>
      <c r="G10" s="65">
        <f>'07分類帳'!M49</f>
        <v>0</v>
      </c>
      <c r="H10" s="66">
        <f>G10/(G13-G8)</f>
        <v>0</v>
      </c>
    </row>
    <row r="11" spans="1:8" ht="30.75" customHeight="1">
      <c r="A11" s="47"/>
      <c r="B11" s="65"/>
      <c r="C11" s="428"/>
      <c r="D11" s="4" t="s">
        <v>10</v>
      </c>
      <c r="E11" s="65">
        <f>'07分類帳'!N48</f>
        <v>362</v>
      </c>
      <c r="F11" s="66">
        <f>E11/(E13-E8)</f>
        <v>0.001784701851258412</v>
      </c>
      <c r="G11" s="65">
        <f>'07分類帳'!N49</f>
        <v>362</v>
      </c>
      <c r="H11" s="66">
        <f>G11/(G13-G8)</f>
        <v>0.001784701851258412</v>
      </c>
    </row>
    <row r="12" spans="1:8" ht="23.25" customHeight="1">
      <c r="A12" s="4"/>
      <c r="B12" s="65"/>
      <c r="C12" s="429" t="s">
        <v>77</v>
      </c>
      <c r="D12" s="47"/>
      <c r="E12" s="65"/>
      <c r="F12" s="66"/>
      <c r="G12" s="65"/>
      <c r="H12" s="66"/>
    </row>
    <row r="13" spans="1:8" ht="27.75" customHeight="1">
      <c r="A13" s="4"/>
      <c r="B13" s="65"/>
      <c r="C13" s="429"/>
      <c r="D13" s="4" t="s">
        <v>78</v>
      </c>
      <c r="E13" s="65">
        <f>SUM(E4:E12)</f>
        <v>247988</v>
      </c>
      <c r="F13" s="66">
        <f>(E13-E8)/(E13-E8)</f>
        <v>1</v>
      </c>
      <c r="G13" s="65">
        <f>SUM(G4:G12)</f>
        <v>247988</v>
      </c>
      <c r="H13" s="67">
        <f>(G13-G8)/(G13-G8)</f>
        <v>1</v>
      </c>
    </row>
    <row r="14" spans="1:8" ht="30.75" customHeight="1">
      <c r="A14" s="4" t="s">
        <v>79</v>
      </c>
      <c r="B14" s="65">
        <f>SUM(B5:B13)</f>
        <v>5050</v>
      </c>
      <c r="C14" s="429"/>
      <c r="D14" s="4" t="s">
        <v>80</v>
      </c>
      <c r="E14" s="65">
        <f>'07分類帳'!P49</f>
        <v>200749</v>
      </c>
      <c r="F14" s="66"/>
      <c r="G14" s="65">
        <f>E14</f>
        <v>200749</v>
      </c>
      <c r="H14" s="70"/>
    </row>
    <row r="15" spans="1:8" ht="27.75" customHeight="1">
      <c r="A15" s="4" t="s">
        <v>11</v>
      </c>
      <c r="B15" s="65">
        <f>B14+B4</f>
        <v>448737</v>
      </c>
      <c r="C15" s="430"/>
      <c r="D15" s="4" t="s">
        <v>11</v>
      </c>
      <c r="E15" s="65">
        <f>E13+E14</f>
        <v>448737</v>
      </c>
      <c r="F15" s="67">
        <f>SUM(F4:F11)</f>
        <v>1</v>
      </c>
      <c r="G15" s="65">
        <f>G13+G14</f>
        <v>448737</v>
      </c>
      <c r="H15" s="67">
        <f>SUM(H4:H11)</f>
        <v>1</v>
      </c>
    </row>
    <row r="16" spans="1:8" ht="66.75" customHeight="1">
      <c r="A16" s="4" t="s">
        <v>81</v>
      </c>
      <c r="B16" s="431" t="s">
        <v>82</v>
      </c>
      <c r="C16" s="431"/>
      <c r="D16" s="431"/>
      <c r="E16" s="431"/>
      <c r="F16" s="431"/>
      <c r="G16" s="431"/>
      <c r="H16" s="431"/>
    </row>
    <row r="17" spans="1:8" ht="20.25" customHeight="1">
      <c r="A17" s="114" t="s">
        <v>204</v>
      </c>
      <c r="C17" s="116" t="s">
        <v>207</v>
      </c>
      <c r="E17" s="114" t="s">
        <v>206</v>
      </c>
      <c r="G17" s="115" t="s">
        <v>205</v>
      </c>
      <c r="H17" s="113"/>
    </row>
  </sheetData>
  <sheetProtection/>
  <mergeCells count="7">
    <mergeCell ref="A1:C1"/>
    <mergeCell ref="C4:C11"/>
    <mergeCell ref="C12:C15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8.875" defaultRowHeight="16.5"/>
  <cols>
    <col min="1" max="1" width="2.75390625" style="20" customWidth="1"/>
    <col min="2" max="2" width="3.00390625" style="20" customWidth="1"/>
    <col min="3" max="3" width="3.125" style="20" customWidth="1"/>
    <col min="4" max="4" width="4.875" style="20" customWidth="1"/>
    <col min="5" max="5" width="19.25390625" style="20" customWidth="1"/>
    <col min="6" max="6" width="9.75390625" style="20" customWidth="1"/>
    <col min="7" max="7" width="9.125" style="20" customWidth="1"/>
    <col min="8" max="8" width="10.125" style="20" customWidth="1"/>
    <col min="9" max="9" width="8.75390625" style="20" customWidth="1"/>
    <col min="10" max="10" width="8.625" style="20" customWidth="1"/>
    <col min="11" max="12" width="9.25390625" style="20" customWidth="1"/>
    <col min="13" max="13" width="9.625" style="20" customWidth="1"/>
    <col min="14" max="14" width="8.625" style="20" customWidth="1"/>
    <col min="15" max="15" width="10.625" style="20" customWidth="1"/>
    <col min="16" max="16" width="11.00390625" style="20" customWidth="1"/>
    <col min="17" max="16384" width="8.875" style="20" customWidth="1"/>
  </cols>
  <sheetData>
    <row r="1" spans="1:16" ht="33" customHeight="1">
      <c r="A1" s="425" t="str">
        <f>'基本資料'!A1</f>
        <v>嘉義縣立義竹國民中學</v>
      </c>
      <c r="B1" s="425"/>
      <c r="C1" s="425"/>
      <c r="D1" s="425"/>
      <c r="E1" s="425"/>
      <c r="F1" s="425"/>
      <c r="G1" s="425"/>
      <c r="H1" s="425"/>
      <c r="I1" s="419" t="str">
        <f>'基本資料'!A5</f>
        <v>102年8月份</v>
      </c>
      <c r="J1" s="419"/>
      <c r="K1" s="117" t="s">
        <v>208</v>
      </c>
      <c r="L1" s="117"/>
      <c r="M1" s="117"/>
      <c r="N1" s="117"/>
      <c r="O1" s="117"/>
      <c r="P1" s="117"/>
    </row>
    <row r="2" spans="1:16" s="21" customFormat="1" ht="16.5">
      <c r="A2" s="424" t="s">
        <v>540</v>
      </c>
      <c r="B2" s="424"/>
      <c r="C2" s="424" t="s">
        <v>4</v>
      </c>
      <c r="D2" s="424"/>
      <c r="E2" s="424" t="s">
        <v>12</v>
      </c>
      <c r="F2" s="4" t="s">
        <v>5</v>
      </c>
      <c r="G2" s="424" t="s">
        <v>319</v>
      </c>
      <c r="H2" s="424"/>
      <c r="I2" s="424"/>
      <c r="J2" s="424"/>
      <c r="K2" s="424"/>
      <c r="L2" s="424"/>
      <c r="M2" s="424"/>
      <c r="N2" s="424"/>
      <c r="O2" s="424"/>
      <c r="P2" s="424" t="s">
        <v>15</v>
      </c>
    </row>
    <row r="3" spans="1:16" s="21" customFormat="1" ht="28.5">
      <c r="A3" s="4" t="s">
        <v>0</v>
      </c>
      <c r="B3" s="4" t="s">
        <v>1</v>
      </c>
      <c r="C3" s="4" t="s">
        <v>2</v>
      </c>
      <c r="D3" s="4" t="s">
        <v>3</v>
      </c>
      <c r="E3" s="424"/>
      <c r="F3" s="4" t="s">
        <v>6</v>
      </c>
      <c r="G3" s="4" t="s">
        <v>7</v>
      </c>
      <c r="H3" s="4" t="s">
        <v>31</v>
      </c>
      <c r="I3" s="4" t="s">
        <v>8</v>
      </c>
      <c r="J3" s="4" t="s">
        <v>9</v>
      </c>
      <c r="K3" s="4" t="s">
        <v>16</v>
      </c>
      <c r="L3" s="5" t="s">
        <v>18</v>
      </c>
      <c r="M3" s="5" t="s">
        <v>17</v>
      </c>
      <c r="N3" s="4" t="s">
        <v>10</v>
      </c>
      <c r="O3" s="4" t="s">
        <v>11</v>
      </c>
      <c r="P3" s="424"/>
    </row>
    <row r="4" spans="1:16" s="22" customFormat="1" ht="19.5" customHeight="1">
      <c r="A4" s="97">
        <v>8</v>
      </c>
      <c r="B4" s="97">
        <v>1</v>
      </c>
      <c r="C4" s="71" t="s">
        <v>14</v>
      </c>
      <c r="D4" s="95"/>
      <c r="E4" s="81" t="s">
        <v>201</v>
      </c>
      <c r="F4" s="95">
        <f>'07分類帳'!P49</f>
        <v>200749</v>
      </c>
      <c r="G4" s="95"/>
      <c r="H4" s="95"/>
      <c r="I4" s="95"/>
      <c r="J4" s="95"/>
      <c r="K4" s="95"/>
      <c r="L4" s="95"/>
      <c r="M4" s="95"/>
      <c r="N4" s="95"/>
      <c r="O4" s="95"/>
      <c r="P4" s="95">
        <f>F4</f>
        <v>200749</v>
      </c>
    </row>
    <row r="5" spans="1:16" s="22" customFormat="1" ht="19.5" customHeight="1">
      <c r="A5" s="98"/>
      <c r="B5" s="98">
        <v>13</v>
      </c>
      <c r="C5" s="71" t="s">
        <v>506</v>
      </c>
      <c r="D5" s="97">
        <v>3</v>
      </c>
      <c r="E5" s="107" t="s">
        <v>507</v>
      </c>
      <c r="F5" s="163">
        <v>360</v>
      </c>
      <c r="G5" s="164"/>
      <c r="H5" s="164"/>
      <c r="I5" s="164"/>
      <c r="J5" s="164"/>
      <c r="K5" s="164"/>
      <c r="L5" s="164"/>
      <c r="M5" s="164"/>
      <c r="N5" s="165"/>
      <c r="O5" s="95">
        <f>SUM(G5:N5)</f>
        <v>0</v>
      </c>
      <c r="P5" s="95">
        <f aca="true" t="shared" si="0" ref="P5:P52">P4+F5-O5</f>
        <v>201109</v>
      </c>
    </row>
    <row r="6" spans="1:16" s="22" customFormat="1" ht="19.5" customHeight="1">
      <c r="A6" s="98"/>
      <c r="B6" s="98">
        <v>13</v>
      </c>
      <c r="C6" s="71" t="s">
        <v>13</v>
      </c>
      <c r="D6" s="97">
        <v>4</v>
      </c>
      <c r="E6" s="77" t="s">
        <v>508</v>
      </c>
      <c r="F6" s="163">
        <v>208050</v>
      </c>
      <c r="G6" s="164"/>
      <c r="H6" s="164"/>
      <c r="I6" s="164"/>
      <c r="J6" s="164"/>
      <c r="K6" s="164"/>
      <c r="L6" s="164"/>
      <c r="M6" s="164"/>
      <c r="N6" s="165"/>
      <c r="O6" s="95">
        <f>SUM(G6:N6)</f>
        <v>0</v>
      </c>
      <c r="P6" s="95">
        <f t="shared" si="0"/>
        <v>409159</v>
      </c>
    </row>
    <row r="7" spans="1:16" s="22" customFormat="1" ht="19.5" customHeight="1">
      <c r="A7" s="98"/>
      <c r="B7" s="98">
        <v>27</v>
      </c>
      <c r="C7" s="71" t="s">
        <v>14</v>
      </c>
      <c r="D7" s="97">
        <v>3</v>
      </c>
      <c r="E7" s="77" t="s">
        <v>509</v>
      </c>
      <c r="F7" s="163"/>
      <c r="G7" s="164"/>
      <c r="H7" s="164"/>
      <c r="I7" s="164"/>
      <c r="J7" s="164"/>
      <c r="K7" s="164"/>
      <c r="L7" s="164"/>
      <c r="M7" s="164"/>
      <c r="N7" s="165">
        <v>337</v>
      </c>
      <c r="O7" s="95">
        <f aca="true" t="shared" si="1" ref="O7:O13">SUM(G7:N7)</f>
        <v>337</v>
      </c>
      <c r="P7" s="95">
        <f t="shared" si="0"/>
        <v>408822</v>
      </c>
    </row>
    <row r="8" spans="1:16" s="22" customFormat="1" ht="19.5" customHeight="1">
      <c r="A8" s="98"/>
      <c r="B8" s="98">
        <v>27</v>
      </c>
      <c r="C8" s="71" t="s">
        <v>14</v>
      </c>
      <c r="D8" s="97">
        <v>3</v>
      </c>
      <c r="E8" s="166" t="s">
        <v>510</v>
      </c>
      <c r="F8" s="216"/>
      <c r="G8" s="164"/>
      <c r="H8" s="164"/>
      <c r="I8" s="164"/>
      <c r="J8" s="164"/>
      <c r="K8" s="164"/>
      <c r="L8" s="164"/>
      <c r="M8" s="164"/>
      <c r="N8" s="164">
        <v>276</v>
      </c>
      <c r="O8" s="95">
        <f t="shared" si="1"/>
        <v>276</v>
      </c>
      <c r="P8" s="95">
        <f t="shared" si="0"/>
        <v>408546</v>
      </c>
    </row>
    <row r="9" spans="1:16" s="22" customFormat="1" ht="19.5" customHeight="1">
      <c r="A9" s="98"/>
      <c r="B9" s="98">
        <v>27</v>
      </c>
      <c r="C9" s="71" t="s">
        <v>14</v>
      </c>
      <c r="D9" s="97">
        <v>3</v>
      </c>
      <c r="E9" s="77" t="s">
        <v>511</v>
      </c>
      <c r="F9" s="163"/>
      <c r="G9" s="164"/>
      <c r="H9" s="164"/>
      <c r="I9" s="164"/>
      <c r="J9" s="164"/>
      <c r="K9" s="164"/>
      <c r="L9" s="164"/>
      <c r="M9" s="164">
        <v>900</v>
      </c>
      <c r="N9" s="164"/>
      <c r="O9" s="95">
        <f t="shared" si="1"/>
        <v>900</v>
      </c>
      <c r="P9" s="95">
        <f t="shared" si="0"/>
        <v>407646</v>
      </c>
    </row>
    <row r="10" spans="1:16" s="22" customFormat="1" ht="19.5" customHeight="1">
      <c r="A10" s="98"/>
      <c r="B10" s="98">
        <v>27</v>
      </c>
      <c r="C10" s="71" t="s">
        <v>14</v>
      </c>
      <c r="D10" s="97">
        <v>4</v>
      </c>
      <c r="E10" s="77" t="s">
        <v>512</v>
      </c>
      <c r="F10" s="164"/>
      <c r="G10" s="164"/>
      <c r="H10" s="164">
        <v>1850</v>
      </c>
      <c r="I10" s="164"/>
      <c r="J10" s="164"/>
      <c r="K10" s="164"/>
      <c r="L10" s="164"/>
      <c r="M10" s="164"/>
      <c r="N10" s="164"/>
      <c r="O10" s="95">
        <f t="shared" si="1"/>
        <v>1850</v>
      </c>
      <c r="P10" s="95">
        <f t="shared" si="0"/>
        <v>405796</v>
      </c>
    </row>
    <row r="11" spans="1:16" s="22" customFormat="1" ht="19.5" customHeight="1">
      <c r="A11" s="98"/>
      <c r="B11" s="98">
        <v>27</v>
      </c>
      <c r="C11" s="71" t="s">
        <v>14</v>
      </c>
      <c r="D11" s="97">
        <v>4</v>
      </c>
      <c r="E11" s="77" t="s">
        <v>513</v>
      </c>
      <c r="F11" s="163"/>
      <c r="G11" s="100"/>
      <c r="H11" s="100">
        <v>4680</v>
      </c>
      <c r="I11" s="100"/>
      <c r="J11" s="100"/>
      <c r="K11" s="100"/>
      <c r="L11" s="100"/>
      <c r="M11" s="96"/>
      <c r="N11" s="96"/>
      <c r="O11" s="95">
        <f t="shared" si="1"/>
        <v>4680</v>
      </c>
      <c r="P11" s="95">
        <f t="shared" si="0"/>
        <v>401116</v>
      </c>
    </row>
    <row r="12" spans="1:16" s="22" customFormat="1" ht="19.5" customHeight="1">
      <c r="A12" s="98"/>
      <c r="B12" s="98">
        <v>27</v>
      </c>
      <c r="C12" s="71" t="s">
        <v>14</v>
      </c>
      <c r="D12" s="97">
        <v>4</v>
      </c>
      <c r="E12" s="77" t="s">
        <v>514</v>
      </c>
      <c r="F12" s="163"/>
      <c r="G12" s="100"/>
      <c r="H12" s="100"/>
      <c r="I12" s="100"/>
      <c r="J12" s="100"/>
      <c r="K12" s="100"/>
      <c r="L12" s="100"/>
      <c r="M12" s="96">
        <v>24500</v>
      </c>
      <c r="N12" s="96"/>
      <c r="O12" s="95">
        <f t="shared" si="1"/>
        <v>24500</v>
      </c>
      <c r="P12" s="95">
        <f t="shared" si="0"/>
        <v>376616</v>
      </c>
    </row>
    <row r="13" spans="1:16" s="22" customFormat="1" ht="19.5" customHeight="1">
      <c r="A13" s="98"/>
      <c r="B13" s="98">
        <v>27</v>
      </c>
      <c r="C13" s="71" t="s">
        <v>14</v>
      </c>
      <c r="D13" s="97">
        <v>4</v>
      </c>
      <c r="E13" s="77" t="s">
        <v>516</v>
      </c>
      <c r="F13" s="163"/>
      <c r="G13" s="100"/>
      <c r="H13" s="100">
        <v>5025</v>
      </c>
      <c r="I13" s="100"/>
      <c r="J13" s="100"/>
      <c r="K13" s="100"/>
      <c r="L13" s="100"/>
      <c r="M13" s="96"/>
      <c r="N13" s="96"/>
      <c r="O13" s="95">
        <f t="shared" si="1"/>
        <v>5025</v>
      </c>
      <c r="P13" s="95">
        <f t="shared" si="0"/>
        <v>371591</v>
      </c>
    </row>
    <row r="14" spans="1:16" s="22" customFormat="1" ht="19.5" customHeight="1">
      <c r="A14" s="98"/>
      <c r="B14" s="98">
        <v>27</v>
      </c>
      <c r="C14" s="71" t="s">
        <v>14</v>
      </c>
      <c r="D14" s="97">
        <v>5</v>
      </c>
      <c r="E14" s="77" t="s">
        <v>515</v>
      </c>
      <c r="F14" s="163"/>
      <c r="G14" s="100">
        <v>21042</v>
      </c>
      <c r="H14" s="100"/>
      <c r="I14" s="100"/>
      <c r="J14" s="100"/>
      <c r="K14" s="100"/>
      <c r="L14" s="100"/>
      <c r="M14" s="96"/>
      <c r="N14" s="96">
        <v>30</v>
      </c>
      <c r="O14" s="95">
        <f aca="true" t="shared" si="2" ref="O14:O55">SUM(G14:N14)</f>
        <v>21072</v>
      </c>
      <c r="P14" s="95">
        <f t="shared" si="0"/>
        <v>350519</v>
      </c>
    </row>
    <row r="15" spans="1:16" s="22" customFormat="1" ht="19.5" customHeight="1">
      <c r="A15" s="98"/>
      <c r="B15" s="98">
        <v>30</v>
      </c>
      <c r="C15" s="71" t="s">
        <v>14</v>
      </c>
      <c r="D15" s="97">
        <v>6</v>
      </c>
      <c r="E15" s="167" t="s">
        <v>517</v>
      </c>
      <c r="F15" s="163"/>
      <c r="G15" s="100"/>
      <c r="H15" s="100"/>
      <c r="I15" s="100"/>
      <c r="J15" s="100"/>
      <c r="K15" s="100"/>
      <c r="L15" s="100">
        <v>1553</v>
      </c>
      <c r="M15" s="96"/>
      <c r="N15" s="96"/>
      <c r="O15" s="95">
        <f t="shared" si="2"/>
        <v>1553</v>
      </c>
      <c r="P15" s="95">
        <f t="shared" si="0"/>
        <v>348966</v>
      </c>
    </row>
    <row r="16" spans="1:16" s="22" customFormat="1" ht="19.5" customHeight="1">
      <c r="A16" s="98"/>
      <c r="B16" s="98">
        <v>30</v>
      </c>
      <c r="C16" s="71" t="s">
        <v>14</v>
      </c>
      <c r="D16" s="97">
        <v>6</v>
      </c>
      <c r="E16" s="166" t="s">
        <v>518</v>
      </c>
      <c r="F16" s="163"/>
      <c r="G16" s="100"/>
      <c r="H16" s="100"/>
      <c r="I16" s="100"/>
      <c r="J16" s="100"/>
      <c r="K16" s="100">
        <v>490</v>
      </c>
      <c r="L16" s="100"/>
      <c r="M16" s="96"/>
      <c r="N16" s="96"/>
      <c r="O16" s="95">
        <f t="shared" si="2"/>
        <v>490</v>
      </c>
      <c r="P16" s="95">
        <f t="shared" si="0"/>
        <v>348476</v>
      </c>
    </row>
    <row r="17" spans="1:16" s="22" customFormat="1" ht="19.5" customHeight="1">
      <c r="A17" s="98"/>
      <c r="B17" s="98">
        <v>30</v>
      </c>
      <c r="C17" s="71" t="s">
        <v>14</v>
      </c>
      <c r="D17" s="97">
        <v>6</v>
      </c>
      <c r="E17" s="166" t="s">
        <v>519</v>
      </c>
      <c r="F17" s="163"/>
      <c r="G17" s="100"/>
      <c r="H17" s="100"/>
      <c r="I17" s="100"/>
      <c r="J17" s="100"/>
      <c r="K17" s="100">
        <v>9684</v>
      </c>
      <c r="L17" s="100"/>
      <c r="M17" s="96"/>
      <c r="N17" s="96"/>
      <c r="O17" s="95">
        <f t="shared" si="2"/>
        <v>9684</v>
      </c>
      <c r="P17" s="95">
        <f t="shared" si="0"/>
        <v>338792</v>
      </c>
    </row>
    <row r="18" spans="1:16" s="22" customFormat="1" ht="19.5" customHeight="1">
      <c r="A18" s="98"/>
      <c r="B18" s="98"/>
      <c r="C18" s="71"/>
      <c r="D18" s="97"/>
      <c r="E18" s="77"/>
      <c r="F18" s="163"/>
      <c r="G18" s="100"/>
      <c r="H18" s="100"/>
      <c r="I18" s="100"/>
      <c r="J18" s="100"/>
      <c r="K18" s="100"/>
      <c r="L18" s="100"/>
      <c r="M18" s="96"/>
      <c r="N18" s="96"/>
      <c r="O18" s="95">
        <f t="shared" si="2"/>
        <v>0</v>
      </c>
      <c r="P18" s="95">
        <f t="shared" si="0"/>
        <v>338792</v>
      </c>
    </row>
    <row r="19" spans="1:16" s="22" customFormat="1" ht="19.5" customHeight="1">
      <c r="A19" s="98"/>
      <c r="B19" s="98"/>
      <c r="C19" s="71"/>
      <c r="D19" s="97"/>
      <c r="E19" s="77"/>
      <c r="F19" s="163"/>
      <c r="G19" s="100"/>
      <c r="H19" s="100"/>
      <c r="I19" s="100"/>
      <c r="J19" s="100"/>
      <c r="K19" s="100"/>
      <c r="L19" s="100"/>
      <c r="M19" s="96"/>
      <c r="N19" s="96"/>
      <c r="O19" s="95">
        <f t="shared" si="2"/>
        <v>0</v>
      </c>
      <c r="P19" s="95">
        <f t="shared" si="0"/>
        <v>338792</v>
      </c>
    </row>
    <row r="20" spans="1:16" s="22" customFormat="1" ht="19.5" customHeight="1">
      <c r="A20" s="98"/>
      <c r="B20" s="98"/>
      <c r="C20" s="71"/>
      <c r="D20" s="97"/>
      <c r="E20" s="77"/>
      <c r="F20" s="163"/>
      <c r="G20" s="100"/>
      <c r="H20" s="100"/>
      <c r="I20" s="100"/>
      <c r="J20" s="100"/>
      <c r="K20" s="100"/>
      <c r="L20" s="100"/>
      <c r="M20" s="96"/>
      <c r="N20" s="96"/>
      <c r="O20" s="95">
        <f t="shared" si="2"/>
        <v>0</v>
      </c>
      <c r="P20" s="95">
        <f t="shared" si="0"/>
        <v>338792</v>
      </c>
    </row>
    <row r="21" spans="1:16" s="22" customFormat="1" ht="19.5" customHeight="1">
      <c r="A21" s="98"/>
      <c r="B21" s="98"/>
      <c r="C21" s="71"/>
      <c r="D21" s="97"/>
      <c r="E21" s="166"/>
      <c r="F21" s="163"/>
      <c r="G21" s="100"/>
      <c r="H21" s="100"/>
      <c r="I21" s="100"/>
      <c r="J21" s="100"/>
      <c r="K21" s="100"/>
      <c r="L21" s="100"/>
      <c r="M21" s="96"/>
      <c r="N21" s="96"/>
      <c r="O21" s="95">
        <f t="shared" si="2"/>
        <v>0</v>
      </c>
      <c r="P21" s="95">
        <f t="shared" si="0"/>
        <v>338792</v>
      </c>
    </row>
    <row r="22" spans="1:16" s="22" customFormat="1" ht="19.5" customHeight="1">
      <c r="A22" s="98"/>
      <c r="B22" s="98"/>
      <c r="C22" s="71"/>
      <c r="D22" s="97"/>
      <c r="E22" s="77"/>
      <c r="F22" s="163"/>
      <c r="G22" s="100"/>
      <c r="H22" s="100"/>
      <c r="I22" s="100"/>
      <c r="J22" s="100"/>
      <c r="K22" s="100"/>
      <c r="L22" s="100"/>
      <c r="M22" s="96"/>
      <c r="N22" s="100"/>
      <c r="O22" s="95">
        <f t="shared" si="2"/>
        <v>0</v>
      </c>
      <c r="P22" s="95">
        <f t="shared" si="0"/>
        <v>338792</v>
      </c>
    </row>
    <row r="23" spans="1:16" s="22" customFormat="1" ht="19.5" customHeight="1">
      <c r="A23" s="98"/>
      <c r="B23" s="98"/>
      <c r="C23" s="71"/>
      <c r="D23" s="97"/>
      <c r="E23" s="77"/>
      <c r="F23" s="163"/>
      <c r="G23" s="100"/>
      <c r="H23" s="100"/>
      <c r="I23" s="100"/>
      <c r="J23" s="100"/>
      <c r="K23" s="100"/>
      <c r="L23" s="100"/>
      <c r="M23" s="96"/>
      <c r="N23" s="96"/>
      <c r="O23" s="95">
        <f t="shared" si="2"/>
        <v>0</v>
      </c>
      <c r="P23" s="95">
        <f t="shared" si="0"/>
        <v>338792</v>
      </c>
    </row>
    <row r="24" spans="1:16" s="22" customFormat="1" ht="19.5" customHeight="1">
      <c r="A24" s="98"/>
      <c r="B24" s="98"/>
      <c r="D24" s="97"/>
      <c r="F24" s="109"/>
      <c r="G24" s="100"/>
      <c r="H24" s="100"/>
      <c r="I24" s="100"/>
      <c r="J24" s="100"/>
      <c r="K24" s="100"/>
      <c r="L24" s="100"/>
      <c r="M24" s="96"/>
      <c r="N24" s="96"/>
      <c r="O24" s="95">
        <f t="shared" si="2"/>
        <v>0</v>
      </c>
      <c r="P24" s="95">
        <f t="shared" si="0"/>
        <v>338792</v>
      </c>
    </row>
    <row r="25" spans="1:16" s="22" customFormat="1" ht="19.5" customHeight="1">
      <c r="A25" s="98"/>
      <c r="B25" s="98"/>
      <c r="C25" s="71"/>
      <c r="D25" s="97"/>
      <c r="E25" s="77"/>
      <c r="F25" s="109"/>
      <c r="G25" s="100"/>
      <c r="H25" s="100"/>
      <c r="I25" s="100"/>
      <c r="J25" s="100"/>
      <c r="K25" s="100"/>
      <c r="L25" s="100"/>
      <c r="M25" s="96"/>
      <c r="N25" s="96"/>
      <c r="O25" s="95"/>
      <c r="P25" s="95"/>
    </row>
    <row r="26" spans="1:16" s="215" customFormat="1" ht="19.5" customHeight="1">
      <c r="A26" s="98"/>
      <c r="B26" s="98"/>
      <c r="C26" s="71"/>
      <c r="D26" s="97"/>
      <c r="E26" s="77"/>
      <c r="F26" s="109"/>
      <c r="G26" s="100"/>
      <c r="H26" s="100"/>
      <c r="I26" s="100"/>
      <c r="J26" s="100"/>
      <c r="K26" s="100"/>
      <c r="L26" s="100"/>
      <c r="M26" s="96"/>
      <c r="N26" s="96"/>
      <c r="O26" s="95"/>
      <c r="P26" s="95"/>
    </row>
    <row r="27" spans="1:16" s="22" customFormat="1" ht="19.5" customHeight="1">
      <c r="A27" s="208"/>
      <c r="B27" s="208"/>
      <c r="C27" s="209"/>
      <c r="D27" s="210"/>
      <c r="E27" s="211"/>
      <c r="F27" s="212"/>
      <c r="G27" s="182"/>
      <c r="H27" s="182"/>
      <c r="I27" s="182"/>
      <c r="J27" s="182"/>
      <c r="K27" s="182"/>
      <c r="L27" s="182"/>
      <c r="M27" s="213"/>
      <c r="N27" s="213"/>
      <c r="O27" s="214"/>
      <c r="P27" s="214"/>
    </row>
    <row r="28" spans="1:16" s="22" customFormat="1" ht="19.5" customHeight="1">
      <c r="A28" s="98"/>
      <c r="B28" s="98"/>
      <c r="C28" s="71"/>
      <c r="D28" s="97"/>
      <c r="E28" s="77"/>
      <c r="F28" s="109"/>
      <c r="G28" s="100"/>
      <c r="H28" s="100"/>
      <c r="I28" s="100"/>
      <c r="J28" s="100"/>
      <c r="K28" s="100"/>
      <c r="L28" s="100"/>
      <c r="M28" s="96"/>
      <c r="N28" s="96"/>
      <c r="O28" s="95"/>
      <c r="P28" s="95"/>
    </row>
    <row r="29" spans="1:16" s="22" customFormat="1" ht="19.5" customHeight="1">
      <c r="A29" s="98"/>
      <c r="B29" s="98"/>
      <c r="C29" s="71"/>
      <c r="D29" s="97"/>
      <c r="E29" s="77"/>
      <c r="F29" s="109"/>
      <c r="G29" s="100"/>
      <c r="H29" s="100"/>
      <c r="I29" s="100"/>
      <c r="J29" s="100"/>
      <c r="K29" s="100"/>
      <c r="L29" s="100"/>
      <c r="M29" s="96"/>
      <c r="N29" s="96"/>
      <c r="O29" s="95"/>
      <c r="P29" s="95"/>
    </row>
    <row r="30" spans="1:16" s="22" customFormat="1" ht="19.5" customHeight="1">
      <c r="A30" s="98"/>
      <c r="B30" s="98"/>
      <c r="C30" s="71"/>
      <c r="D30" s="97"/>
      <c r="E30" s="77"/>
      <c r="F30" s="109"/>
      <c r="G30" s="100"/>
      <c r="H30" s="100"/>
      <c r="I30" s="100"/>
      <c r="J30" s="100"/>
      <c r="K30" s="100"/>
      <c r="L30" s="100"/>
      <c r="M30" s="96"/>
      <c r="N30" s="96"/>
      <c r="O30" s="95"/>
      <c r="P30" s="95"/>
    </row>
    <row r="31" spans="1:16" s="22" customFormat="1" ht="19.5" customHeight="1">
      <c r="A31" s="98"/>
      <c r="B31" s="98"/>
      <c r="C31" s="71"/>
      <c r="D31" s="97"/>
      <c r="E31" s="77"/>
      <c r="F31" s="109"/>
      <c r="G31" s="100"/>
      <c r="H31" s="100"/>
      <c r="I31" s="100"/>
      <c r="J31" s="100"/>
      <c r="K31" s="100"/>
      <c r="L31" s="100"/>
      <c r="M31" s="96"/>
      <c r="N31" s="96"/>
      <c r="O31" s="95"/>
      <c r="P31" s="95"/>
    </row>
    <row r="32" spans="1:16" s="22" customFormat="1" ht="19.5" customHeight="1">
      <c r="A32" s="98"/>
      <c r="B32" s="98"/>
      <c r="C32" s="71"/>
      <c r="D32" s="97"/>
      <c r="E32" s="77"/>
      <c r="F32" s="109"/>
      <c r="G32" s="100"/>
      <c r="H32" s="100"/>
      <c r="I32" s="100"/>
      <c r="J32" s="100"/>
      <c r="K32" s="100"/>
      <c r="L32" s="100"/>
      <c r="M32" s="96"/>
      <c r="N32" s="96"/>
      <c r="O32" s="95"/>
      <c r="P32" s="95"/>
    </row>
    <row r="33" spans="1:16" s="22" customFormat="1" ht="19.5" customHeight="1">
      <c r="A33" s="98"/>
      <c r="B33" s="98"/>
      <c r="C33" s="71"/>
      <c r="D33" s="97"/>
      <c r="E33" s="77"/>
      <c r="F33" s="109"/>
      <c r="G33" s="100"/>
      <c r="H33" s="100"/>
      <c r="I33" s="100"/>
      <c r="J33" s="100"/>
      <c r="K33" s="100"/>
      <c r="L33" s="100"/>
      <c r="M33" s="96"/>
      <c r="N33" s="96"/>
      <c r="O33" s="95"/>
      <c r="P33" s="95"/>
    </row>
    <row r="34" spans="1:16" s="22" customFormat="1" ht="19.5" customHeight="1">
      <c r="A34" s="95"/>
      <c r="B34" s="95"/>
      <c r="C34" s="71"/>
      <c r="D34" s="95"/>
      <c r="E34" s="81" t="s">
        <v>34</v>
      </c>
      <c r="F34" s="108"/>
      <c r="G34" s="95"/>
      <c r="H34" s="95"/>
      <c r="I34" s="95"/>
      <c r="J34" s="95"/>
      <c r="K34" s="95"/>
      <c r="L34" s="95"/>
      <c r="M34" s="95"/>
      <c r="N34" s="95"/>
      <c r="O34" s="95">
        <f t="shared" si="2"/>
        <v>0</v>
      </c>
      <c r="P34" s="95">
        <f>P24+F34-O34</f>
        <v>338792</v>
      </c>
    </row>
    <row r="35" spans="1:16" s="22" customFormat="1" ht="19.5" customHeight="1" hidden="1">
      <c r="A35" s="95"/>
      <c r="B35" s="95"/>
      <c r="C35" s="1"/>
      <c r="D35" s="95"/>
      <c r="E35" s="81"/>
      <c r="F35" s="108"/>
      <c r="G35" s="95"/>
      <c r="H35" s="95"/>
      <c r="I35" s="95"/>
      <c r="J35" s="95"/>
      <c r="K35" s="95"/>
      <c r="L35" s="95"/>
      <c r="M35" s="95"/>
      <c r="N35" s="95"/>
      <c r="O35" s="95">
        <f t="shared" si="2"/>
        <v>0</v>
      </c>
      <c r="P35" s="95" t="e">
        <f>#REF!+F35-O35</f>
        <v>#REF!</v>
      </c>
    </row>
    <row r="36" spans="1:16" s="22" customFormat="1" ht="19.5" customHeight="1" hidden="1">
      <c r="A36" s="95"/>
      <c r="B36" s="95"/>
      <c r="C36" s="1"/>
      <c r="D36" s="95"/>
      <c r="E36" s="81"/>
      <c r="F36" s="108"/>
      <c r="G36" s="95"/>
      <c r="H36" s="95"/>
      <c r="I36" s="95"/>
      <c r="J36" s="95"/>
      <c r="K36" s="95"/>
      <c r="L36" s="95"/>
      <c r="M36" s="95"/>
      <c r="N36" s="95"/>
      <c r="O36" s="95">
        <f t="shared" si="2"/>
        <v>0</v>
      </c>
      <c r="P36" s="95" t="e">
        <f t="shared" si="0"/>
        <v>#REF!</v>
      </c>
    </row>
    <row r="37" spans="1:16" s="22" customFormat="1" ht="19.5" customHeight="1" hidden="1">
      <c r="A37" s="95"/>
      <c r="B37" s="95"/>
      <c r="C37" s="1"/>
      <c r="D37" s="95"/>
      <c r="E37" s="81"/>
      <c r="F37" s="108"/>
      <c r="G37" s="95"/>
      <c r="H37" s="95"/>
      <c r="I37" s="95"/>
      <c r="J37" s="95"/>
      <c r="K37" s="95"/>
      <c r="L37" s="95"/>
      <c r="M37" s="95"/>
      <c r="N37" s="95"/>
      <c r="O37" s="95">
        <f t="shared" si="2"/>
        <v>0</v>
      </c>
      <c r="P37" s="95" t="e">
        <f t="shared" si="0"/>
        <v>#REF!</v>
      </c>
    </row>
    <row r="38" spans="1:16" s="22" customFormat="1" ht="19.5" customHeight="1" hidden="1">
      <c r="A38" s="95"/>
      <c r="B38" s="95"/>
      <c r="C38" s="1"/>
      <c r="D38" s="95"/>
      <c r="E38" s="81"/>
      <c r="F38" s="108"/>
      <c r="G38" s="95"/>
      <c r="H38" s="95"/>
      <c r="I38" s="95"/>
      <c r="J38" s="95"/>
      <c r="K38" s="95"/>
      <c r="L38" s="95"/>
      <c r="M38" s="95"/>
      <c r="N38" s="95"/>
      <c r="O38" s="95">
        <f t="shared" si="2"/>
        <v>0</v>
      </c>
      <c r="P38" s="95" t="e">
        <f t="shared" si="0"/>
        <v>#REF!</v>
      </c>
    </row>
    <row r="39" spans="1:16" s="22" customFormat="1" ht="19.5" customHeight="1" hidden="1">
      <c r="A39" s="95"/>
      <c r="B39" s="95"/>
      <c r="C39" s="1"/>
      <c r="D39" s="95"/>
      <c r="E39" s="81"/>
      <c r="F39" s="108"/>
      <c r="G39" s="95"/>
      <c r="H39" s="95"/>
      <c r="I39" s="95"/>
      <c r="J39" s="95"/>
      <c r="K39" s="95"/>
      <c r="L39" s="95"/>
      <c r="M39" s="95"/>
      <c r="N39" s="95"/>
      <c r="O39" s="95">
        <f t="shared" si="2"/>
        <v>0</v>
      </c>
      <c r="P39" s="95" t="e">
        <f t="shared" si="0"/>
        <v>#REF!</v>
      </c>
    </row>
    <row r="40" spans="1:16" s="22" customFormat="1" ht="19.5" customHeight="1" hidden="1">
      <c r="A40" s="95"/>
      <c r="B40" s="95"/>
      <c r="C40" s="1"/>
      <c r="D40" s="95"/>
      <c r="E40" s="81"/>
      <c r="F40" s="108"/>
      <c r="G40" s="95"/>
      <c r="H40" s="95"/>
      <c r="I40" s="95"/>
      <c r="J40" s="95"/>
      <c r="K40" s="95"/>
      <c r="L40" s="95"/>
      <c r="M40" s="95"/>
      <c r="N40" s="95"/>
      <c r="O40" s="95">
        <f t="shared" si="2"/>
        <v>0</v>
      </c>
      <c r="P40" s="95" t="e">
        <f t="shared" si="0"/>
        <v>#REF!</v>
      </c>
    </row>
    <row r="41" spans="1:16" s="22" customFormat="1" ht="18" customHeight="1" hidden="1">
      <c r="A41" s="95"/>
      <c r="B41" s="95"/>
      <c r="C41" s="1"/>
      <c r="D41" s="95"/>
      <c r="E41" s="81"/>
      <c r="F41" s="108"/>
      <c r="G41" s="95"/>
      <c r="H41" s="95"/>
      <c r="I41" s="95"/>
      <c r="J41" s="95"/>
      <c r="K41" s="95"/>
      <c r="L41" s="95"/>
      <c r="M41" s="95"/>
      <c r="N41" s="95"/>
      <c r="O41" s="95">
        <f t="shared" si="2"/>
        <v>0</v>
      </c>
      <c r="P41" s="95" t="e">
        <f t="shared" si="0"/>
        <v>#REF!</v>
      </c>
    </row>
    <row r="42" spans="1:16" s="22" customFormat="1" ht="19.5" customHeight="1" hidden="1">
      <c r="A42" s="95"/>
      <c r="B42" s="95"/>
      <c r="C42" s="1"/>
      <c r="D42" s="95"/>
      <c r="E42" s="81"/>
      <c r="F42" s="108"/>
      <c r="G42" s="95"/>
      <c r="H42" s="95"/>
      <c r="I42" s="95"/>
      <c r="J42" s="95"/>
      <c r="K42" s="95"/>
      <c r="L42" s="95"/>
      <c r="M42" s="95"/>
      <c r="N42" s="95"/>
      <c r="O42" s="95">
        <f t="shared" si="2"/>
        <v>0</v>
      </c>
      <c r="P42" s="95" t="e">
        <f t="shared" si="0"/>
        <v>#REF!</v>
      </c>
    </row>
    <row r="43" spans="1:16" s="22" customFormat="1" ht="19.5" customHeight="1" hidden="1">
      <c r="A43" s="95"/>
      <c r="B43" s="95"/>
      <c r="C43" s="1"/>
      <c r="D43" s="95"/>
      <c r="E43" s="81"/>
      <c r="F43" s="108"/>
      <c r="G43" s="95"/>
      <c r="H43" s="95"/>
      <c r="I43" s="95"/>
      <c r="J43" s="95"/>
      <c r="K43" s="95"/>
      <c r="L43" s="95"/>
      <c r="M43" s="95"/>
      <c r="N43" s="95"/>
      <c r="O43" s="95">
        <f t="shared" si="2"/>
        <v>0</v>
      </c>
      <c r="P43" s="95" t="e">
        <f t="shared" si="0"/>
        <v>#REF!</v>
      </c>
    </row>
    <row r="44" spans="1:16" s="22" customFormat="1" ht="19.5" customHeight="1" hidden="1">
      <c r="A44" s="95"/>
      <c r="B44" s="95"/>
      <c r="C44" s="1"/>
      <c r="D44" s="95"/>
      <c r="E44" s="81"/>
      <c r="F44" s="108"/>
      <c r="G44" s="95"/>
      <c r="H44" s="95"/>
      <c r="I44" s="95"/>
      <c r="J44" s="95"/>
      <c r="K44" s="95"/>
      <c r="L44" s="95"/>
      <c r="M44" s="95"/>
      <c r="N44" s="95"/>
      <c r="O44" s="95">
        <f t="shared" si="2"/>
        <v>0</v>
      </c>
      <c r="P44" s="95" t="e">
        <f t="shared" si="0"/>
        <v>#REF!</v>
      </c>
    </row>
    <row r="45" spans="1:16" s="22" customFormat="1" ht="19.5" customHeight="1" hidden="1">
      <c r="A45" s="95"/>
      <c r="B45" s="95"/>
      <c r="C45" s="1"/>
      <c r="D45" s="95"/>
      <c r="E45" s="81"/>
      <c r="F45" s="108"/>
      <c r="G45" s="95"/>
      <c r="H45" s="95"/>
      <c r="I45" s="95"/>
      <c r="J45" s="95"/>
      <c r="K45" s="95"/>
      <c r="L45" s="95"/>
      <c r="M45" s="95"/>
      <c r="N45" s="95"/>
      <c r="O45" s="95">
        <f t="shared" si="2"/>
        <v>0</v>
      </c>
      <c r="P45" s="95" t="e">
        <f t="shared" si="0"/>
        <v>#REF!</v>
      </c>
    </row>
    <row r="46" spans="1:16" s="22" customFormat="1" ht="19.5" customHeight="1" hidden="1">
      <c r="A46" s="95"/>
      <c r="B46" s="95"/>
      <c r="C46" s="1"/>
      <c r="D46" s="95"/>
      <c r="E46" s="81"/>
      <c r="F46" s="108"/>
      <c r="G46" s="95"/>
      <c r="H46" s="95"/>
      <c r="I46" s="95"/>
      <c r="J46" s="95"/>
      <c r="K46" s="95"/>
      <c r="L46" s="95"/>
      <c r="M46" s="95"/>
      <c r="N46" s="95"/>
      <c r="O46" s="95">
        <f t="shared" si="2"/>
        <v>0</v>
      </c>
      <c r="P46" s="95" t="e">
        <f t="shared" si="0"/>
        <v>#REF!</v>
      </c>
    </row>
    <row r="47" spans="1:16" s="22" customFormat="1" ht="19.5" customHeight="1" hidden="1">
      <c r="A47" s="95"/>
      <c r="B47" s="95"/>
      <c r="C47" s="1"/>
      <c r="D47" s="95"/>
      <c r="E47" s="81"/>
      <c r="F47" s="108"/>
      <c r="G47" s="95"/>
      <c r="H47" s="95"/>
      <c r="I47" s="95"/>
      <c r="J47" s="95"/>
      <c r="K47" s="95"/>
      <c r="L47" s="95"/>
      <c r="M47" s="95"/>
      <c r="N47" s="95"/>
      <c r="O47" s="95">
        <f t="shared" si="2"/>
        <v>0</v>
      </c>
      <c r="P47" s="95" t="e">
        <f t="shared" si="0"/>
        <v>#REF!</v>
      </c>
    </row>
    <row r="48" spans="1:16" s="22" customFormat="1" ht="19.5" customHeight="1" hidden="1">
      <c r="A48" s="95"/>
      <c r="B48" s="95"/>
      <c r="C48" s="1"/>
      <c r="D48" s="95"/>
      <c r="E48" s="81"/>
      <c r="F48" s="108"/>
      <c r="G48" s="95"/>
      <c r="H48" s="95"/>
      <c r="I48" s="95"/>
      <c r="J48" s="95"/>
      <c r="K48" s="95"/>
      <c r="L48" s="95"/>
      <c r="M48" s="95"/>
      <c r="N48" s="95"/>
      <c r="O48" s="95">
        <f t="shared" si="2"/>
        <v>0</v>
      </c>
      <c r="P48" s="95" t="e">
        <f t="shared" si="0"/>
        <v>#REF!</v>
      </c>
    </row>
    <row r="49" spans="1:16" s="22" customFormat="1" ht="19.5" customHeight="1" hidden="1">
      <c r="A49" s="95"/>
      <c r="B49" s="95"/>
      <c r="C49" s="1"/>
      <c r="D49" s="95"/>
      <c r="E49" s="83"/>
      <c r="F49" s="108"/>
      <c r="G49" s="95"/>
      <c r="H49" s="95"/>
      <c r="I49" s="95"/>
      <c r="J49" s="95"/>
      <c r="K49" s="95"/>
      <c r="L49" s="95"/>
      <c r="M49" s="95"/>
      <c r="N49" s="95"/>
      <c r="O49" s="95">
        <f t="shared" si="2"/>
        <v>0</v>
      </c>
      <c r="P49" s="95" t="e">
        <f t="shared" si="0"/>
        <v>#REF!</v>
      </c>
    </row>
    <row r="50" spans="1:16" s="22" customFormat="1" ht="19.5" customHeight="1" hidden="1">
      <c r="A50" s="95"/>
      <c r="B50" s="95"/>
      <c r="C50" s="1"/>
      <c r="D50" s="95"/>
      <c r="E50" s="84"/>
      <c r="F50" s="108"/>
      <c r="G50" s="95"/>
      <c r="H50" s="95"/>
      <c r="I50" s="95"/>
      <c r="J50" s="95"/>
      <c r="K50" s="95"/>
      <c r="L50" s="95"/>
      <c r="M50" s="95"/>
      <c r="N50" s="95"/>
      <c r="O50" s="95">
        <f t="shared" si="2"/>
        <v>0</v>
      </c>
      <c r="P50" s="95" t="e">
        <f t="shared" si="0"/>
        <v>#REF!</v>
      </c>
    </row>
    <row r="51" spans="1:16" s="22" customFormat="1" ht="19.5" customHeight="1" hidden="1">
      <c r="A51" s="95"/>
      <c r="B51" s="95"/>
      <c r="C51" s="1"/>
      <c r="D51" s="95"/>
      <c r="E51" s="84"/>
      <c r="F51" s="108"/>
      <c r="G51" s="95"/>
      <c r="H51" s="95"/>
      <c r="I51" s="95"/>
      <c r="J51" s="95"/>
      <c r="K51" s="95"/>
      <c r="L51" s="95"/>
      <c r="M51" s="95"/>
      <c r="N51" s="95"/>
      <c r="O51" s="95">
        <f t="shared" si="2"/>
        <v>0</v>
      </c>
      <c r="P51" s="95" t="e">
        <f t="shared" si="0"/>
        <v>#REF!</v>
      </c>
    </row>
    <row r="52" spans="1:16" s="22" customFormat="1" ht="19.5" customHeight="1" hidden="1">
      <c r="A52" s="95"/>
      <c r="B52" s="95"/>
      <c r="C52" s="1"/>
      <c r="D52" s="95"/>
      <c r="E52" s="84"/>
      <c r="F52" s="108"/>
      <c r="G52" s="95"/>
      <c r="H52" s="95"/>
      <c r="I52" s="95"/>
      <c r="J52" s="95"/>
      <c r="K52" s="95"/>
      <c r="L52" s="95"/>
      <c r="M52" s="95"/>
      <c r="N52" s="95"/>
      <c r="O52" s="95">
        <f t="shared" si="2"/>
        <v>0</v>
      </c>
      <c r="P52" s="95" t="e">
        <f t="shared" si="0"/>
        <v>#REF!</v>
      </c>
    </row>
    <row r="53" spans="1:16" s="22" customFormat="1" ht="19.5" customHeight="1" hidden="1">
      <c r="A53" s="95"/>
      <c r="B53" s="95"/>
      <c r="C53" s="1"/>
      <c r="D53" s="95"/>
      <c r="E53" s="84"/>
      <c r="F53" s="108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22" customFormat="1" ht="19.5" customHeight="1" hidden="1">
      <c r="A54" s="95"/>
      <c r="B54" s="95"/>
      <c r="C54" s="1"/>
      <c r="D54" s="95"/>
      <c r="E54" s="84"/>
      <c r="F54" s="108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23" customFormat="1" ht="19.5" customHeight="1">
      <c r="A55" s="101"/>
      <c r="B55" s="101"/>
      <c r="C55" s="25"/>
      <c r="D55" s="101"/>
      <c r="E55" s="10" t="s">
        <v>79</v>
      </c>
      <c r="F55" s="110">
        <f>SUM(F5:F54)</f>
        <v>208410</v>
      </c>
      <c r="G55" s="101">
        <f>SUM(G5:G54)</f>
        <v>21042</v>
      </c>
      <c r="H55" s="101">
        <f aca="true" t="shared" si="3" ref="H55:N55">SUM(H5:H54)</f>
        <v>11555</v>
      </c>
      <c r="I55" s="101">
        <f t="shared" si="3"/>
        <v>0</v>
      </c>
      <c r="J55" s="101">
        <f t="shared" si="3"/>
        <v>0</v>
      </c>
      <c r="K55" s="101">
        <f t="shared" si="3"/>
        <v>10174</v>
      </c>
      <c r="L55" s="101">
        <f t="shared" si="3"/>
        <v>1553</v>
      </c>
      <c r="M55" s="101">
        <f t="shared" si="3"/>
        <v>25400</v>
      </c>
      <c r="N55" s="101">
        <f t="shared" si="3"/>
        <v>643</v>
      </c>
      <c r="O55" s="101">
        <f t="shared" si="2"/>
        <v>70367</v>
      </c>
      <c r="P55" s="95">
        <f>F55-O55</f>
        <v>138043</v>
      </c>
    </row>
    <row r="56" spans="1:16" s="23" customFormat="1" ht="19.5" customHeight="1">
      <c r="A56" s="101"/>
      <c r="B56" s="101"/>
      <c r="C56" s="25"/>
      <c r="D56" s="101"/>
      <c r="E56" s="10" t="s">
        <v>202</v>
      </c>
      <c r="F56" s="110">
        <f>F55+'07分類帳'!F49</f>
        <v>657147</v>
      </c>
      <c r="G56" s="101">
        <f>G55+'07分類帳'!G49</f>
        <v>37959</v>
      </c>
      <c r="H56" s="101">
        <f>H55+'07分類帳'!H49</f>
        <v>194817</v>
      </c>
      <c r="I56" s="101">
        <f>I55+'07分類帳'!I49</f>
        <v>0</v>
      </c>
      <c r="J56" s="101">
        <f>J55+'07分類帳'!J49</f>
        <v>0</v>
      </c>
      <c r="K56" s="101">
        <f>K55+'07分類帳'!K49</f>
        <v>55327</v>
      </c>
      <c r="L56" s="101">
        <f>L55+'07分類帳'!L49</f>
        <v>3847</v>
      </c>
      <c r="M56" s="101">
        <f>M55+'07分類帳'!M49</f>
        <v>25400</v>
      </c>
      <c r="N56" s="101">
        <f>N55+'07分類帳'!N49</f>
        <v>1005</v>
      </c>
      <c r="O56" s="101">
        <f>O55+'07分類帳'!O49</f>
        <v>318355</v>
      </c>
      <c r="P56" s="101">
        <f>F56-O56</f>
        <v>338792</v>
      </c>
    </row>
    <row r="57" spans="1:16" ht="4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21" customFormat="1" ht="60" customHeight="1">
      <c r="A58" s="27"/>
      <c r="B58" s="27"/>
      <c r="C58" s="27"/>
      <c r="D58" s="27"/>
      <c r="E58" s="47" t="s">
        <v>157</v>
      </c>
      <c r="F58" s="5" t="s">
        <v>32</v>
      </c>
      <c r="G58" s="5" t="s">
        <v>73</v>
      </c>
      <c r="H58" s="5" t="s">
        <v>165</v>
      </c>
      <c r="I58" s="5" t="s">
        <v>156</v>
      </c>
      <c r="J58" s="5" t="s">
        <v>167</v>
      </c>
      <c r="K58" s="5" t="s">
        <v>33</v>
      </c>
      <c r="L58" s="5"/>
      <c r="M58" s="5"/>
      <c r="N58" s="5"/>
      <c r="O58" s="432" t="s">
        <v>153</v>
      </c>
      <c r="P58" s="433"/>
    </row>
    <row r="59" spans="1:16" ht="41.25" customHeight="1">
      <c r="A59" s="26"/>
      <c r="B59" s="26"/>
      <c r="C59" s="26"/>
      <c r="D59" s="26"/>
      <c r="E59" s="18"/>
      <c r="F59" s="95">
        <f>F55</f>
        <v>208410</v>
      </c>
      <c r="G59" s="95"/>
      <c r="H59" s="95"/>
      <c r="I59" s="96"/>
      <c r="J59" s="96"/>
      <c r="K59" s="96"/>
      <c r="L59" s="95"/>
      <c r="M59" s="97"/>
      <c r="N59" s="97"/>
      <c r="O59" s="434">
        <f>SUM(F59:N59)</f>
        <v>208410</v>
      </c>
      <c r="P59" s="435"/>
    </row>
    <row r="62" spans="5:10" ht="16.5">
      <c r="E62" s="20" t="s">
        <v>332</v>
      </c>
      <c r="J62" s="20" t="s">
        <v>333</v>
      </c>
    </row>
  </sheetData>
  <sheetProtection/>
  <mergeCells count="9">
    <mergeCell ref="I1:J1"/>
    <mergeCell ref="O58:P58"/>
    <mergeCell ref="O59:P59"/>
    <mergeCell ref="A2:B2"/>
    <mergeCell ref="C2:D2"/>
    <mergeCell ref="E2:E3"/>
    <mergeCell ref="G2:O2"/>
    <mergeCell ref="P2:P3"/>
    <mergeCell ref="A1:H1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asus</cp:lastModifiedBy>
  <cp:lastPrinted>2014-04-16T03:17:25Z</cp:lastPrinted>
  <dcterms:created xsi:type="dcterms:W3CDTF">2005-07-22T02:50:49Z</dcterms:created>
  <dcterms:modified xsi:type="dcterms:W3CDTF">2014-04-16T07:29:44Z</dcterms:modified>
  <cp:category/>
  <cp:version/>
  <cp:contentType/>
  <cp:contentStatus/>
</cp:coreProperties>
</file>